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4240" windowHeight="12300"/>
  </bookViews>
  <sheets>
    <sheet name="2020" sheetId="7" r:id="rId1"/>
  </sheets>
  <calcPr calcId="145621"/>
</workbook>
</file>

<file path=xl/calcChain.xml><?xml version="1.0" encoding="utf-8"?>
<calcChain xmlns="http://schemas.openxmlformats.org/spreadsheetml/2006/main">
  <c r="E38" i="7" l="1"/>
  <c r="D19" i="7"/>
  <c r="E19" i="7"/>
  <c r="D24" i="7"/>
  <c r="D15" i="7" l="1"/>
  <c r="E25" i="7" l="1"/>
  <c r="E15" i="7"/>
  <c r="D34" i="7" l="1"/>
  <c r="D39" i="7"/>
  <c r="E22" i="7" l="1"/>
  <c r="D57" i="7"/>
  <c r="D60" i="7" s="1"/>
  <c r="D53" i="7"/>
  <c r="D50" i="7"/>
  <c r="D46" i="7"/>
  <c r="E57" i="7"/>
  <c r="E53" i="7"/>
  <c r="E50" i="7"/>
  <c r="E46" i="7"/>
  <c r="E43" i="7"/>
  <c r="D43" i="7"/>
  <c r="E40" i="7"/>
  <c r="D40" i="7"/>
  <c r="D25" i="7"/>
  <c r="D22" i="7"/>
  <c r="E12" i="7"/>
  <c r="E11" i="7" s="1"/>
  <c r="D12" i="7"/>
  <c r="E60" i="7" l="1"/>
  <c r="D11" i="7"/>
  <c r="E10" i="7"/>
  <c r="D10" i="7" l="1"/>
</calcChain>
</file>

<file path=xl/sharedStrings.xml><?xml version="1.0" encoding="utf-8"?>
<sst xmlns="http://schemas.openxmlformats.org/spreadsheetml/2006/main" count="192" uniqueCount="138">
  <si>
    <t>ИНН:</t>
  </si>
  <si>
    <t>КПП:</t>
  </si>
  <si>
    <t>№ п/п</t>
  </si>
  <si>
    <t>Ед. изм.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</si>
  <si>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</si>
  <si>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</si>
  <si>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</si>
  <si>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</si>
  <si>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</si>
  <si>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</si>
  <si>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</si>
  <si>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</si>
  <si>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</si>
  <si>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</si>
  <si>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</si>
  <si>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</si>
  <si>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</si>
  <si>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</si>
  <si>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</si>
  <si>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</si>
  <si>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</si>
  <si>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</si>
  <si>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</si>
  <si>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</si>
  <si>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</si>
  <si>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</si>
  <si>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</si>
  <si>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</si>
  <si>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</si>
  <si>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</si>
  <si>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</si>
  <si>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</si>
  <si>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</si>
  <si>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</si>
  <si>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</si>
  <si>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</si>
  <si>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</si>
  <si>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</si>
  <si>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</si>
  <si>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</si>
  <si>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</si>
  <si>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</si>
  <si>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</si>
  <si>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</si>
  <si>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</si>
  <si>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</si>
  <si>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</si>
  <si>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</si>
  <si>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</si>
  <si>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</si>
  <si>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</si>
  <si>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</si>
  <si>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</si>
  <si>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</si>
  <si>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</si>
  <si>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</si>
  <si>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</si>
  <si>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</si>
  <si>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</si>
  <si>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</si>
  <si>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</si>
  <si>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</si>
  <si>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</si>
  <si>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</si>
  <si>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</si>
  <si>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</si>
  <si>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</si>
  <si>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</si>
  <si>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</si>
  <si>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</si>
  <si>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</si>
  <si>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</si>
  <si>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</si>
  <si>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</si>
  <si>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</si>
  <si>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</si>
  <si>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</si>
  <si>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</si>
  <si>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</si>
  <si>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</si>
  <si>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</si>
  <si>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</si>
  <si>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</si>
  <si>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</si>
  <si>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</si>
  <si>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</si>
  <si>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</si>
  <si>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</si>
  <si>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</si>
  <si>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</si>
  <si>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</si>
  <si>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</si>
  <si>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</si>
  <si>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</si>
  <si>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</si>
  <si>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</si>
  <si>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</si>
  <si>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</si>
  <si>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</si>
  <si>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</si>
  <si>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</si>
  <si>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Мва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</si>
  <si>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</si>
  <si>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</si>
  <si>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</si>
  <si>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</si>
  <si>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</si>
  <si>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</si>
  <si>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</si>
  <si>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</si>
  <si>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</si>
  <si>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</si>
  <si>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</si>
  <si>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</si>
  <si>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</si>
  <si>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</si>
  <si>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</si>
  <si>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</si>
  <si>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</si>
  <si>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</si>
  <si>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</si>
  <si>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 xml:space="preserve">Примечание </t>
  </si>
  <si>
    <t>в соответствие с  фактическим ФОТ</t>
  </si>
  <si>
    <t>в том числе трансформаторная мощность подстанций на 220кВ уровне напряжения</t>
  </si>
  <si>
    <t>в том числе трансформаторная мощность подстанций на 110кВ уровне напряжения</t>
  </si>
  <si>
    <t>в том числе трансформаторная мощность подстанций на 6кВ уровне напряжения</t>
  </si>
  <si>
    <t>732901001</t>
  </si>
  <si>
    <t>Заключение нового договора на аренду помещения для ТП</t>
  </si>
  <si>
    <t>Занижен план по общехозяйственным расходам</t>
  </si>
  <si>
    <t>7302040202</t>
  </si>
  <si>
    <t>Долгосрочный период регулирования: 2020-2024</t>
  </si>
  <si>
    <t>Год 2020</t>
  </si>
  <si>
    <t>В целях сглаживания колебаний подконтрольных расходов связанных с периодичностью ремонтов в план включено среднее значение стоимости ремонтов за 5 лет.</t>
  </si>
  <si>
    <t xml:space="preserve">за счет роста расходов на тепловую энергию на 250 тыс.руб. по причине более низкой температуры наружного воздуха  и за счет создания резерва по сомнительным долгам </t>
  </si>
  <si>
    <t>В условия пандемии были ограничения на проведение культурно-массовых мероприятий, ограничения посещений здравниц и т.д.</t>
  </si>
  <si>
    <t>за счет выплаты КПЭ за достижение показателей выше установленных.</t>
  </si>
  <si>
    <t>Оплата труда произведена в соответствии с Положением по оплате труда АО "ГНЦ НИИАР" на основании Отраслевого соглашения по атомной энергетике, промышленности и науки на 2018-2020 гг.</t>
  </si>
  <si>
    <t>Запланированные работы выполнены в полном объеме.Снижение стоимости за счет проведения конкурентных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</si>
</sst>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</numFmts>
  <fonts count="3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14"/>
      <name val="Franklin Gothic Medium"/>
      <family val="2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1" fillId="0" borderId="0"/>
    <xf numFmtId="49" fontId="10" fillId="0" borderId="0" applyBorder="0">
      <alignment vertical="top"/>
    </xf>
    <xf numFmtId="0" fontId="11" fillId="0" borderId="0"/>
    <xf numFmtId="167" fontId="11" fillId="0" borderId="0"/>
    <xf numFmtId="0" fontId="23" fillId="0" borderId="0"/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38" fontId="24" fillId="0" borderId="0">
      <alignment vertical="top"/>
    </xf>
    <xf numFmtId="0" fontId="16" fillId="0" borderId="8" applyNumberFormat="0" applyAlignment="0">
      <protection locked="0"/>
    </xf>
    <xf numFmtId="166" fontId="12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3" borderId="8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5" fillId="4" borderId="9" applyNumberFormat="0">
      <alignment horizontal="center" vertical="center"/>
    </xf>
    <xf numFmtId="0" fontId="18" fillId="5" borderId="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15" fillId="0" borderId="10" applyBorder="0">
      <alignment horizontal="center" vertical="center" wrapText="1"/>
    </xf>
    <xf numFmtId="4" fontId="10" fillId="6" borderId="5" applyBorder="0">
      <alignment horizontal="right"/>
    </xf>
    <xf numFmtId="49" fontId="10" fillId="0" borderId="0" applyBorder="0">
      <alignment vertical="top"/>
    </xf>
    <xf numFmtId="49" fontId="10" fillId="0" borderId="0" applyBorder="0">
      <alignment vertical="top"/>
    </xf>
    <xf numFmtId="0" fontId="17" fillId="0" borderId="0"/>
    <xf numFmtId="0" fontId="27" fillId="7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10" fillId="7" borderId="0" applyBorder="0">
      <alignment vertical="top"/>
    </xf>
    <xf numFmtId="9" fontId="17" fillId="0" borderId="0" applyFon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0" fillId="8" borderId="0" applyBorder="0">
      <alignment horizontal="right"/>
    </xf>
    <xf numFmtId="4" fontId="10" fillId="8" borderId="11" applyBorder="0">
      <alignment horizontal="right"/>
    </xf>
    <xf numFmtId="4" fontId="10" fillId="8" borderId="5" applyFont="0" applyBorder="0">
      <alignment horizontal="right"/>
    </xf>
  </cellStyleXfs>
  <cellXfs count="59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0" fillId="0" borderId="5" xfId="0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2" fontId="6" fillId="0" borderId="5" xfId="1" applyNumberFormat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/>
    </xf>
    <xf numFmtId="2" fontId="6" fillId="0" borderId="5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49" fontId="6" fillId="2" borderId="5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49" fontId="8" fillId="0" borderId="5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justify" vertical="center" wrapText="1"/>
    </xf>
    <xf numFmtId="0" fontId="8" fillId="0" borderId="5" xfId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right" vertical="center"/>
    </xf>
    <xf numFmtId="2" fontId="6" fillId="2" borderId="5" xfId="1" applyNumberFormat="1" applyFon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/>
    </xf>
    <xf numFmtId="2" fontId="6" fillId="0" borderId="5" xfId="1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wrapText="1"/>
    </xf>
    <xf numFmtId="164" fontId="7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wrapText="1"/>
    </xf>
    <xf numFmtId="2" fontId="7" fillId="0" borderId="5" xfId="0" applyNumberFormat="1" applyFont="1" applyBorder="1"/>
    <xf numFmtId="0" fontId="7" fillId="2" borderId="5" xfId="0" applyFont="1" applyFill="1" applyBorder="1"/>
    <xf numFmtId="0" fontId="7" fillId="2" borderId="5" xfId="0" applyFont="1" applyFill="1" applyBorder="1" applyAlignment="1">
      <alignment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5" xfId="1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wrapText="1"/>
    </xf>
    <xf numFmtId="0" fontId="6" fillId="0" borderId="3" xfId="1" applyFont="1" applyFill="1" applyBorder="1" applyAlignment="1">
      <alignment horizontal="justify" vertical="center" wrapText="1"/>
    </xf>
    <xf numFmtId="0" fontId="6" fillId="0" borderId="5" xfId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0" fontId="6" fillId="0" borderId="5" xfId="1" applyFont="1" applyBorder="1" applyAlignment="1">
      <alignment horizontal="center" vertical="center"/>
    </xf>
    <xf numFmtId="2" fontId="0" fillId="0" borderId="0" xfId="0" applyNumberFormat="1"/>
    <xf numFmtId="2" fontId="4" fillId="0" borderId="5" xfId="0" applyNumberFormat="1" applyFont="1" applyBorder="1" applyAlignment="1">
      <alignment wrapText="1"/>
    </xf>
    <xf numFmtId="2" fontId="7" fillId="2" borderId="5" xfId="0" applyNumberFormat="1" applyFont="1" applyFill="1" applyBorder="1"/>
    <xf numFmtId="0" fontId="29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0" fillId="0" borderId="7" xfId="0" applyBorder="1" applyAlignment="1"/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</cellXfs>
  <cellStyles count="51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 2 2" xfId="31"/>
    <cellStyle name="Гиперссылка 4" xfId="3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36"/>
    <cellStyle name="Обычный 12" xfId="37"/>
    <cellStyle name="Обычный 12 2" xfId="38"/>
    <cellStyle name="Обычный 2" xfId="1"/>
    <cellStyle name="Обычный 2 10 2" xfId="40"/>
    <cellStyle name="Обычный 2 2" xfId="39"/>
    <cellStyle name="Обычный 3" xfId="2"/>
    <cellStyle name="Обычный 3 2" xfId="41"/>
    <cellStyle name="Обычный 3 3" xfId="42"/>
    <cellStyle name="Обычный 4" xfId="3"/>
    <cellStyle name="Процентный 2" xfId="43"/>
    <cellStyle name="Стиль 1" xfId="44"/>
    <cellStyle name="Финансовый 2" xfId="46"/>
    <cellStyle name="Финансовый 3" xfId="47"/>
    <cellStyle name="Финансовый 4" xfId="45"/>
    <cellStyle name="Формула" xfId="48"/>
    <cellStyle name="ФормулаВБ_Мониторинг инвестиций" xfId="49"/>
    <cellStyle name="ФормулаНаКонтроль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" workbookViewId="0">
      <selection activeCell="E35" sqref="E35"/>
    </sheetView>
  </sheetViews>
  <sheetFormatPr defaultRowHeight="15"/>
  <cols>
    <col min="1" max="1" width="6.7109375" customWidth="1"/>
    <col min="2" max="2" width="54.7109375" customWidth="1"/>
    <col min="4" max="4" width="12.140625" customWidth="1"/>
    <col min="5" max="5" width="11.85546875" customWidth="1"/>
    <col min="6" max="6" width="40" customWidth="1"/>
  </cols>
  <sheetData>
    <row r="1" spans="1:6" ht="72" customHeight="1">
      <c r="A1" s="45" t="s">
        <v>120</v>
      </c>
      <c r="B1" s="45"/>
      <c r="C1" s="45"/>
      <c r="D1" s="45"/>
      <c r="E1" s="45"/>
      <c r="F1" s="45"/>
    </row>
    <row r="2" spans="1:6" ht="23.25" customHeight="1">
      <c r="A2" s="3" t="s">
        <v>119</v>
      </c>
      <c r="B2" s="1"/>
      <c r="C2" s="1"/>
    </row>
    <row r="3" spans="1:6">
      <c r="A3" s="3" t="s">
        <v>0</v>
      </c>
      <c r="B3" s="46" t="s">
        <v>129</v>
      </c>
      <c r="C3" s="46"/>
    </row>
    <row r="4" spans="1:6">
      <c r="A4" s="3" t="s">
        <v>1</v>
      </c>
      <c r="B4" s="46" t="s">
        <v>126</v>
      </c>
      <c r="C4" s="46"/>
    </row>
    <row r="5" spans="1:6">
      <c r="A5" s="3" t="s">
        <v>130</v>
      </c>
      <c r="B5" s="1"/>
      <c r="C5" s="1"/>
    </row>
    <row r="7" spans="1:6" ht="15" customHeight="1">
      <c r="A7" s="47" t="s">
        <v>2</v>
      </c>
      <c r="B7" s="49"/>
      <c r="C7" s="47" t="s">
        <v>3</v>
      </c>
      <c r="D7" s="50" t="s">
        <v>131</v>
      </c>
      <c r="E7" s="49"/>
      <c r="F7" s="51" t="s">
        <v>121</v>
      </c>
    </row>
    <row r="8" spans="1:6">
      <c r="A8" s="48"/>
      <c r="B8" s="49"/>
      <c r="C8" s="48"/>
      <c r="D8" s="41" t="s">
        <v>4</v>
      </c>
      <c r="E8" s="41" t="s">
        <v>5</v>
      </c>
      <c r="F8" s="52"/>
    </row>
    <row r="9" spans="1:6">
      <c r="A9" s="6" t="s">
        <v>6</v>
      </c>
      <c r="B9" s="4" t="s">
        <v>7</v>
      </c>
      <c r="C9" s="15" t="s">
        <v>8</v>
      </c>
      <c r="D9" s="41" t="s">
        <v>8</v>
      </c>
      <c r="E9" s="41" t="s">
        <v>8</v>
      </c>
      <c r="F9" s="16"/>
    </row>
    <row r="10" spans="1:6">
      <c r="A10" s="18" t="s">
        <v>9</v>
      </c>
      <c r="B10" s="19" t="s">
        <v>10</v>
      </c>
      <c r="C10" s="20" t="s">
        <v>11</v>
      </c>
      <c r="D10" s="21">
        <f>D11+D25+D39</f>
        <v>124822.68000000001</v>
      </c>
      <c r="E10" s="21">
        <f>E11+E25+E39</f>
        <v>180702.18</v>
      </c>
      <c r="F10" s="26"/>
    </row>
    <row r="11" spans="1:6">
      <c r="A11" s="18" t="s">
        <v>12</v>
      </c>
      <c r="B11" s="19" t="s">
        <v>13</v>
      </c>
      <c r="C11" s="20" t="s">
        <v>11</v>
      </c>
      <c r="D11" s="21">
        <f>D12+D17+D19+D23+D24</f>
        <v>82535.149999999994</v>
      </c>
      <c r="E11" s="21">
        <f>E12+E17+E19+E23+E24</f>
        <v>129247.81000000001</v>
      </c>
      <c r="F11" s="16"/>
    </row>
    <row r="12" spans="1:6">
      <c r="A12" s="6" t="s">
        <v>14</v>
      </c>
      <c r="B12" s="4" t="s">
        <v>15</v>
      </c>
      <c r="C12" s="15" t="s">
        <v>11</v>
      </c>
      <c r="D12" s="9">
        <f>SUM(D13:D15)</f>
        <v>15659.580000000002</v>
      </c>
      <c r="E12" s="9">
        <f>SUM(E13:E15)</f>
        <v>30797.4</v>
      </c>
      <c r="F12" s="27"/>
    </row>
    <row r="13" spans="1:6" ht="27">
      <c r="A13" s="6" t="s">
        <v>16</v>
      </c>
      <c r="B13" s="4" t="s">
        <v>17</v>
      </c>
      <c r="C13" s="15" t="s">
        <v>11</v>
      </c>
      <c r="D13" s="9">
        <v>4978.25</v>
      </c>
      <c r="E13" s="9">
        <v>6471.08</v>
      </c>
      <c r="F13" s="25"/>
    </row>
    <row r="14" spans="1:6">
      <c r="A14" s="6" t="s">
        <v>18</v>
      </c>
      <c r="B14" s="4" t="s">
        <v>19</v>
      </c>
      <c r="C14" s="15" t="s">
        <v>11</v>
      </c>
      <c r="D14" s="9"/>
      <c r="E14" s="9"/>
      <c r="F14" s="27"/>
    </row>
    <row r="15" spans="1:6" ht="40.5">
      <c r="A15" s="6" t="s">
        <v>20</v>
      </c>
      <c r="B15" s="4" t="s">
        <v>21</v>
      </c>
      <c r="C15" s="15" t="s">
        <v>11</v>
      </c>
      <c r="D15" s="9">
        <f>D16+1409.21</f>
        <v>10681.330000000002</v>
      </c>
      <c r="E15" s="9">
        <f>5366.17+E16</f>
        <v>24326.32</v>
      </c>
      <c r="F15" s="28"/>
    </row>
    <row r="16" spans="1:6" ht="75">
      <c r="A16" s="6" t="s">
        <v>22</v>
      </c>
      <c r="B16" s="4" t="s">
        <v>23</v>
      </c>
      <c r="C16" s="15" t="s">
        <v>11</v>
      </c>
      <c r="D16" s="9">
        <v>9272.1200000000008</v>
      </c>
      <c r="E16" s="22">
        <v>18960.150000000001</v>
      </c>
      <c r="F16" s="28" t="s">
        <v>132</v>
      </c>
    </row>
    <row r="17" spans="1:6" ht="75">
      <c r="A17" s="6" t="s">
        <v>24</v>
      </c>
      <c r="B17" s="4" t="s">
        <v>25</v>
      </c>
      <c r="C17" s="15" t="s">
        <v>11</v>
      </c>
      <c r="D17" s="9">
        <v>40609.089999999997</v>
      </c>
      <c r="E17" s="9">
        <v>66461.3</v>
      </c>
      <c r="F17" s="34" t="s">
        <v>136</v>
      </c>
    </row>
    <row r="18" spans="1:6">
      <c r="A18" s="6" t="s">
        <v>26</v>
      </c>
      <c r="B18" s="4" t="s">
        <v>23</v>
      </c>
      <c r="C18" s="15" t="s">
        <v>11</v>
      </c>
      <c r="D18" s="9"/>
      <c r="E18" s="9"/>
      <c r="F18" s="27"/>
    </row>
    <row r="19" spans="1:6">
      <c r="A19" s="6" t="s">
        <v>27</v>
      </c>
      <c r="B19" s="4" t="s">
        <v>28</v>
      </c>
      <c r="C19" s="15" t="s">
        <v>11</v>
      </c>
      <c r="D19" s="9">
        <f>33528.39+100.82-0.01-9272.12+D20</f>
        <v>25390.839999999993</v>
      </c>
      <c r="E19" s="9">
        <f>29574.1+E20</f>
        <v>30490.76</v>
      </c>
      <c r="F19" s="25"/>
    </row>
    <row r="20" spans="1:6" ht="60">
      <c r="A20" s="6" t="s">
        <v>29</v>
      </c>
      <c r="B20" s="4" t="s">
        <v>30</v>
      </c>
      <c r="C20" s="15" t="s">
        <v>11</v>
      </c>
      <c r="D20" s="22">
        <v>1033.76</v>
      </c>
      <c r="E20" s="22">
        <v>916.66</v>
      </c>
      <c r="F20" s="25" t="s">
        <v>134</v>
      </c>
    </row>
    <row r="21" spans="1:6">
      <c r="A21" s="6" t="s">
        <v>31</v>
      </c>
      <c r="B21" s="4" t="s">
        <v>32</v>
      </c>
      <c r="C21" s="15" t="s">
        <v>11</v>
      </c>
      <c r="D21" s="9">
        <v>11931.45</v>
      </c>
      <c r="E21" s="9">
        <v>11389.07</v>
      </c>
      <c r="F21" s="25"/>
    </row>
    <row r="22" spans="1:6" ht="26.25" customHeight="1">
      <c r="A22" s="6" t="s">
        <v>33</v>
      </c>
      <c r="B22" s="4" t="s">
        <v>34</v>
      </c>
      <c r="C22" s="15" t="s">
        <v>11</v>
      </c>
      <c r="D22" s="22">
        <f>D19-D20-D21</f>
        <v>12425.629999999994</v>
      </c>
      <c r="E22" s="22">
        <f>E19-E20-E21</f>
        <v>18185.03</v>
      </c>
      <c r="F22" s="25" t="s">
        <v>128</v>
      </c>
    </row>
    <row r="23" spans="1:6" ht="27">
      <c r="A23" s="6" t="s">
        <v>35</v>
      </c>
      <c r="B23" s="4" t="s">
        <v>36</v>
      </c>
      <c r="C23" s="15" t="s">
        <v>11</v>
      </c>
      <c r="D23" s="9"/>
      <c r="E23" s="9"/>
      <c r="F23" s="27"/>
    </row>
    <row r="24" spans="1:6" ht="30">
      <c r="A24" s="6" t="s">
        <v>37</v>
      </c>
      <c r="B24" s="4" t="s">
        <v>38</v>
      </c>
      <c r="C24" s="15" t="s">
        <v>11</v>
      </c>
      <c r="D24" s="9">
        <f>1909.4-D20</f>
        <v>875.6400000000001</v>
      </c>
      <c r="E24" s="9">
        <v>1498.35</v>
      </c>
      <c r="F24" s="43" t="s">
        <v>135</v>
      </c>
    </row>
    <row r="25" spans="1:6">
      <c r="A25" s="18" t="s">
        <v>39</v>
      </c>
      <c r="B25" s="19" t="s">
        <v>40</v>
      </c>
      <c r="C25" s="20" t="s">
        <v>11</v>
      </c>
      <c r="D25" s="21">
        <f t="shared" ref="D25" si="0">SUM(D26:D38)</f>
        <v>46758.98</v>
      </c>
      <c r="E25" s="21">
        <f>SUM(E26:E38)</f>
        <v>51454.369999999995</v>
      </c>
      <c r="F25" s="29"/>
    </row>
    <row r="26" spans="1:6">
      <c r="A26" s="6" t="s">
        <v>41</v>
      </c>
      <c r="B26" s="4" t="s">
        <v>42</v>
      </c>
      <c r="C26" s="15" t="s">
        <v>11</v>
      </c>
      <c r="D26" s="9"/>
      <c r="E26" s="9"/>
      <c r="F26" s="27"/>
    </row>
    <row r="27" spans="1:6" ht="27">
      <c r="A27" s="6" t="s">
        <v>43</v>
      </c>
      <c r="B27" s="4" t="s">
        <v>44</v>
      </c>
      <c r="C27" s="15" t="s">
        <v>11</v>
      </c>
      <c r="D27" s="9"/>
      <c r="E27" s="9"/>
      <c r="F27" s="27"/>
    </row>
    <row r="28" spans="1:6" ht="30">
      <c r="A28" s="6" t="s">
        <v>45</v>
      </c>
      <c r="B28" s="4" t="s">
        <v>46</v>
      </c>
      <c r="C28" s="15" t="s">
        <v>11</v>
      </c>
      <c r="D28" s="9">
        <v>142.28</v>
      </c>
      <c r="E28" s="9">
        <v>228.2</v>
      </c>
      <c r="F28" s="25" t="s">
        <v>127</v>
      </c>
    </row>
    <row r="29" spans="1:6">
      <c r="A29" s="6" t="s">
        <v>47</v>
      </c>
      <c r="B29" s="4" t="s">
        <v>48</v>
      </c>
      <c r="C29" s="15" t="s">
        <v>11</v>
      </c>
      <c r="D29" s="9">
        <v>12263.94</v>
      </c>
      <c r="E29" s="9">
        <v>19206.66</v>
      </c>
      <c r="F29" s="29" t="s">
        <v>122</v>
      </c>
    </row>
    <row r="30" spans="1:6" ht="40.5">
      <c r="A30" s="6" t="s">
        <v>49</v>
      </c>
      <c r="B30" s="4" t="s">
        <v>50</v>
      </c>
      <c r="C30" s="15" t="s">
        <v>11</v>
      </c>
      <c r="D30" s="9"/>
      <c r="E30" s="9"/>
      <c r="F30" s="27"/>
    </row>
    <row r="31" spans="1:6">
      <c r="A31" s="6" t="s">
        <v>51</v>
      </c>
      <c r="B31" s="4" t="s">
        <v>52</v>
      </c>
      <c r="C31" s="15" t="s">
        <v>11</v>
      </c>
      <c r="D31" s="9">
        <v>15164.11</v>
      </c>
      <c r="E31" s="9">
        <v>15251.2</v>
      </c>
      <c r="F31" s="28"/>
    </row>
    <row r="32" spans="1:6" ht="45">
      <c r="A32" s="6" t="s">
        <v>53</v>
      </c>
      <c r="B32" s="4" t="s">
        <v>54</v>
      </c>
      <c r="C32" s="15" t="s">
        <v>11</v>
      </c>
      <c r="D32" s="9">
        <v>13846.54</v>
      </c>
      <c r="E32" s="9">
        <v>9717</v>
      </c>
      <c r="F32" s="28" t="s">
        <v>137</v>
      </c>
    </row>
    <row r="33" spans="1:6">
      <c r="A33" s="6" t="s">
        <v>55</v>
      </c>
      <c r="B33" s="4" t="s">
        <v>56</v>
      </c>
      <c r="C33" s="15" t="s">
        <v>11</v>
      </c>
      <c r="D33" s="9">
        <v>0</v>
      </c>
      <c r="E33" s="9">
        <v>0</v>
      </c>
      <c r="F33" s="27"/>
    </row>
    <row r="34" spans="1:6">
      <c r="A34" s="6" t="s">
        <v>57</v>
      </c>
      <c r="B34" s="4" t="s">
        <v>58</v>
      </c>
      <c r="C34" s="15" t="s">
        <v>11</v>
      </c>
      <c r="D34" s="9">
        <f>4892.92+0.01</f>
        <v>4892.93</v>
      </c>
      <c r="E34" s="9">
        <v>4702.92</v>
      </c>
      <c r="F34" s="29"/>
    </row>
    <row r="35" spans="1:6" ht="40.5">
      <c r="A35" s="6" t="s">
        <v>59</v>
      </c>
      <c r="B35" s="4" t="s">
        <v>60</v>
      </c>
      <c r="C35" s="15" t="s">
        <v>11</v>
      </c>
      <c r="D35" s="9"/>
      <c r="E35" s="9">
        <v>92.57</v>
      </c>
      <c r="F35" s="27"/>
    </row>
    <row r="36" spans="1:6" ht="27">
      <c r="A36" s="6" t="s">
        <v>61</v>
      </c>
      <c r="B36" s="4" t="s">
        <v>62</v>
      </c>
      <c r="C36" s="15" t="s">
        <v>63</v>
      </c>
      <c r="D36" s="9"/>
      <c r="E36" s="9"/>
      <c r="F36" s="27"/>
    </row>
    <row r="37" spans="1:6" ht="94.5">
      <c r="A37" s="6" t="s">
        <v>64</v>
      </c>
      <c r="B37" s="4" t="s">
        <v>65</v>
      </c>
      <c r="C37" s="15" t="s">
        <v>11</v>
      </c>
      <c r="D37" s="9"/>
      <c r="E37" s="9"/>
      <c r="F37" s="32"/>
    </row>
    <row r="38" spans="1:6" ht="74.25" customHeight="1">
      <c r="A38" s="6" t="s">
        <v>66</v>
      </c>
      <c r="B38" s="4" t="s">
        <v>67</v>
      </c>
      <c r="C38" s="15" t="s">
        <v>11</v>
      </c>
      <c r="D38" s="9">
        <v>449.18</v>
      </c>
      <c r="E38" s="9">
        <f>693.06+1562.76</f>
        <v>2255.8199999999997</v>
      </c>
      <c r="F38" s="25" t="s">
        <v>133</v>
      </c>
    </row>
    <row r="39" spans="1:6" ht="40.5">
      <c r="A39" s="6" t="s">
        <v>68</v>
      </c>
      <c r="B39" s="4" t="s">
        <v>69</v>
      </c>
      <c r="C39" s="15" t="s">
        <v>11</v>
      </c>
      <c r="D39" s="9">
        <f>-10384.9+5913.45</f>
        <v>-4471.45</v>
      </c>
      <c r="E39" s="9"/>
      <c r="F39" s="27"/>
    </row>
    <row r="40" spans="1:6" ht="27">
      <c r="A40" s="6" t="s">
        <v>70</v>
      </c>
      <c r="B40" s="4" t="s">
        <v>71</v>
      </c>
      <c r="C40" s="15" t="s">
        <v>11</v>
      </c>
      <c r="D40" s="9">
        <f>D16</f>
        <v>9272.1200000000008</v>
      </c>
      <c r="E40" s="9">
        <f>E16</f>
        <v>18960.150000000001</v>
      </c>
      <c r="F40" s="27"/>
    </row>
    <row r="41" spans="1:6" ht="27">
      <c r="A41" s="6" t="s">
        <v>72</v>
      </c>
      <c r="B41" s="4" t="s">
        <v>73</v>
      </c>
      <c r="C41" s="15" t="s">
        <v>11</v>
      </c>
      <c r="D41" s="9">
        <v>69286.11</v>
      </c>
      <c r="E41" s="9">
        <v>75430.255688106539</v>
      </c>
      <c r="F41" s="33"/>
    </row>
    <row r="42" spans="1:6" ht="27">
      <c r="A42" s="6" t="s">
        <v>12</v>
      </c>
      <c r="B42" s="4" t="s">
        <v>74</v>
      </c>
      <c r="C42" s="15" t="s">
        <v>75</v>
      </c>
      <c r="D42" s="9">
        <v>26.234400000000001</v>
      </c>
      <c r="E42" s="9">
        <v>23.137931999999999</v>
      </c>
      <c r="F42" s="33"/>
    </row>
    <row r="43" spans="1:6" ht="54">
      <c r="A43" s="6" t="s">
        <v>39</v>
      </c>
      <c r="B43" s="4" t="s">
        <v>76</v>
      </c>
      <c r="C43" s="15" t="s">
        <v>11</v>
      </c>
      <c r="D43" s="9">
        <f>D41/D42</f>
        <v>2641.0403897173178</v>
      </c>
      <c r="E43" s="9">
        <f>E41/E42</f>
        <v>3260.0258176965226</v>
      </c>
      <c r="F43" s="33"/>
    </row>
    <row r="44" spans="1:6" ht="54">
      <c r="A44" s="6" t="s">
        <v>77</v>
      </c>
      <c r="B44" s="4" t="s">
        <v>78</v>
      </c>
      <c r="C44" s="15" t="s">
        <v>8</v>
      </c>
      <c r="D44" s="9" t="s">
        <v>8</v>
      </c>
      <c r="E44" s="9" t="s">
        <v>8</v>
      </c>
      <c r="F44" s="30"/>
    </row>
    <row r="45" spans="1:6">
      <c r="A45" s="6" t="s">
        <v>9</v>
      </c>
      <c r="B45" s="4" t="s">
        <v>79</v>
      </c>
      <c r="C45" s="15" t="s">
        <v>80</v>
      </c>
      <c r="D45" s="9"/>
      <c r="E45" s="10">
        <v>2701</v>
      </c>
      <c r="F45" s="30"/>
    </row>
    <row r="46" spans="1:6">
      <c r="A46" s="14" t="s">
        <v>81</v>
      </c>
      <c r="B46" s="35" t="s">
        <v>82</v>
      </c>
      <c r="C46" s="36" t="s">
        <v>83</v>
      </c>
      <c r="D46" s="37">
        <f t="shared" ref="D46" si="1">SUM(D47:D49)</f>
        <v>386.02</v>
      </c>
      <c r="E46" s="37">
        <f t="shared" ref="E46" si="2">SUM(E47:E49)</f>
        <v>386.02</v>
      </c>
      <c r="F46" s="30"/>
    </row>
    <row r="47" spans="1:6" ht="30">
      <c r="A47" s="14" t="s">
        <v>102</v>
      </c>
      <c r="B47" s="38" t="s">
        <v>123</v>
      </c>
      <c r="C47" s="39" t="s">
        <v>101</v>
      </c>
      <c r="D47" s="40">
        <v>246</v>
      </c>
      <c r="E47" s="40">
        <v>246</v>
      </c>
      <c r="F47" s="30"/>
    </row>
    <row r="48" spans="1:6" ht="30">
      <c r="A48" s="14" t="s">
        <v>103</v>
      </c>
      <c r="B48" s="38" t="s">
        <v>124</v>
      </c>
      <c r="C48" s="39" t="s">
        <v>101</v>
      </c>
      <c r="D48" s="40">
        <v>78</v>
      </c>
      <c r="E48" s="40">
        <v>78</v>
      </c>
      <c r="F48" s="30"/>
    </row>
    <row r="49" spans="1:6" ht="30">
      <c r="A49" s="14" t="s">
        <v>104</v>
      </c>
      <c r="B49" s="38" t="s">
        <v>125</v>
      </c>
      <c r="C49" s="39" t="s">
        <v>101</v>
      </c>
      <c r="D49" s="40">
        <v>62.02</v>
      </c>
      <c r="E49" s="40">
        <v>62.02</v>
      </c>
      <c r="F49" s="30"/>
    </row>
    <row r="50" spans="1:6" ht="27">
      <c r="A50" s="6" t="s">
        <v>84</v>
      </c>
      <c r="B50" s="4" t="s">
        <v>85</v>
      </c>
      <c r="C50" s="15" t="s">
        <v>86</v>
      </c>
      <c r="D50" s="10">
        <f>D51+D52</f>
        <v>1058.6300000000001</v>
      </c>
      <c r="E50" s="10">
        <f>E51+E52</f>
        <v>1058.6300000000001</v>
      </c>
      <c r="F50" s="30"/>
    </row>
    <row r="51" spans="1:6" ht="30">
      <c r="A51" s="6" t="s">
        <v>105</v>
      </c>
      <c r="B51" s="7" t="s">
        <v>107</v>
      </c>
      <c r="C51" s="5" t="s">
        <v>86</v>
      </c>
      <c r="D51" s="23">
        <v>801.83</v>
      </c>
      <c r="E51" s="23">
        <v>801.83</v>
      </c>
      <c r="F51" s="30"/>
    </row>
    <row r="52" spans="1:6" ht="30">
      <c r="A52" s="6" t="s">
        <v>106</v>
      </c>
      <c r="B52" s="7" t="s">
        <v>108</v>
      </c>
      <c r="C52" s="5" t="s">
        <v>86</v>
      </c>
      <c r="D52" s="23">
        <v>256.8</v>
      </c>
      <c r="E52" s="23">
        <v>256.8</v>
      </c>
      <c r="F52" s="30"/>
    </row>
    <row r="53" spans="1:6">
      <c r="A53" s="6" t="s">
        <v>87</v>
      </c>
      <c r="B53" s="4" t="s">
        <v>88</v>
      </c>
      <c r="C53" s="15" t="s">
        <v>86</v>
      </c>
      <c r="D53" s="10">
        <f>D54+D55+D56</f>
        <v>2473.6999999999998</v>
      </c>
      <c r="E53" s="10">
        <f>E54+E55+E56</f>
        <v>2473.6999999999998</v>
      </c>
      <c r="F53" s="44"/>
    </row>
    <row r="54" spans="1:6" ht="30">
      <c r="A54" s="6" t="s">
        <v>109</v>
      </c>
      <c r="B54" s="7" t="s">
        <v>112</v>
      </c>
      <c r="C54" s="5" t="s">
        <v>86</v>
      </c>
      <c r="D54" s="23">
        <v>936.9</v>
      </c>
      <c r="E54" s="23">
        <v>936.9</v>
      </c>
      <c r="F54" s="31"/>
    </row>
    <row r="55" spans="1:6" ht="30">
      <c r="A55" s="6" t="s">
        <v>110</v>
      </c>
      <c r="B55" s="7" t="s">
        <v>113</v>
      </c>
      <c r="C55" s="5" t="s">
        <v>86</v>
      </c>
      <c r="D55" s="23">
        <v>0</v>
      </c>
      <c r="E55" s="23">
        <v>0</v>
      </c>
      <c r="F55" s="30"/>
    </row>
    <row r="56" spans="1:6" ht="30">
      <c r="A56" s="6" t="s">
        <v>111</v>
      </c>
      <c r="B56" s="7" t="s">
        <v>114</v>
      </c>
      <c r="C56" s="5" t="s">
        <v>86</v>
      </c>
      <c r="D56" s="23">
        <v>1536.8</v>
      </c>
      <c r="E56" s="23">
        <v>1536.8</v>
      </c>
      <c r="F56" s="30"/>
    </row>
    <row r="57" spans="1:6">
      <c r="A57" s="6" t="s">
        <v>89</v>
      </c>
      <c r="B57" s="4" t="s">
        <v>90</v>
      </c>
      <c r="C57" s="15" t="s">
        <v>91</v>
      </c>
      <c r="D57" s="24">
        <f t="shared" ref="D57" si="3">D58+D59</f>
        <v>327.02</v>
      </c>
      <c r="E57" s="24">
        <f t="shared" ref="E57" si="4">E58+E59</f>
        <v>327.02</v>
      </c>
      <c r="F57" s="30"/>
    </row>
    <row r="58" spans="1:6" ht="30">
      <c r="A58" s="6" t="s">
        <v>117</v>
      </c>
      <c r="B58" s="7" t="s">
        <v>115</v>
      </c>
      <c r="C58" s="5" t="s">
        <v>91</v>
      </c>
      <c r="D58" s="23">
        <v>229.26</v>
      </c>
      <c r="E58" s="23">
        <v>229.26</v>
      </c>
      <c r="F58" s="30"/>
    </row>
    <row r="59" spans="1:6" ht="30">
      <c r="A59" s="6" t="s">
        <v>118</v>
      </c>
      <c r="B59" s="7" t="s">
        <v>116</v>
      </c>
      <c r="C59" s="5" t="s">
        <v>91</v>
      </c>
      <c r="D59" s="23">
        <v>97.76</v>
      </c>
      <c r="E59" s="23">
        <v>97.76</v>
      </c>
      <c r="F59" s="30"/>
    </row>
    <row r="60" spans="1:6">
      <c r="A60" s="6" t="s">
        <v>92</v>
      </c>
      <c r="B60" s="4" t="s">
        <v>93</v>
      </c>
      <c r="C60" s="15" t="s">
        <v>94</v>
      </c>
      <c r="D60" s="9">
        <f>(229.02+91.8)/D57*100</f>
        <v>98.104091492875057</v>
      </c>
      <c r="E60" s="9">
        <f>(229.02+91.8)/E57*100</f>
        <v>98.104091492875057</v>
      </c>
      <c r="F60" s="30"/>
    </row>
    <row r="61" spans="1:6" ht="27">
      <c r="A61" s="6" t="s">
        <v>95</v>
      </c>
      <c r="B61" s="4" t="s">
        <v>96</v>
      </c>
      <c r="C61" s="15" t="s">
        <v>11</v>
      </c>
      <c r="D61" s="11"/>
      <c r="E61" s="22"/>
      <c r="F61" s="31"/>
    </row>
    <row r="62" spans="1:6">
      <c r="A62" s="6" t="s">
        <v>97</v>
      </c>
      <c r="B62" s="4" t="s">
        <v>98</v>
      </c>
      <c r="C62" s="15" t="s">
        <v>11</v>
      </c>
      <c r="D62" s="12"/>
      <c r="E62" s="13"/>
      <c r="F62" s="17"/>
    </row>
    <row r="63" spans="1:6" ht="27">
      <c r="A63" s="6" t="s">
        <v>99</v>
      </c>
      <c r="B63" s="4" t="s">
        <v>100</v>
      </c>
      <c r="C63" s="15" t="s">
        <v>94</v>
      </c>
      <c r="D63" s="8">
        <v>4.9800000000000004</v>
      </c>
      <c r="E63" s="8" t="s">
        <v>8</v>
      </c>
      <c r="F63" s="17"/>
    </row>
    <row r="65" spans="1:5">
      <c r="A65" s="2"/>
      <c r="B65" s="2"/>
      <c r="C65" s="2"/>
      <c r="D65" s="42"/>
      <c r="E65" s="42"/>
    </row>
    <row r="66" spans="1:5">
      <c r="A66" s="57"/>
      <c r="B66" s="58"/>
      <c r="C66" s="58"/>
    </row>
    <row r="67" spans="1:5">
      <c r="A67" s="57"/>
      <c r="B67" s="58"/>
      <c r="C67" s="58"/>
    </row>
    <row r="68" spans="1:5">
      <c r="A68" s="57"/>
      <c r="B68" s="58"/>
      <c r="C68" s="58"/>
    </row>
    <row r="69" spans="1:5">
      <c r="A69" s="53"/>
      <c r="B69" s="54"/>
      <c r="C69" s="54"/>
    </row>
    <row r="70" spans="1:5">
      <c r="A70" s="55"/>
      <c r="B70" s="56"/>
      <c r="C70" s="56"/>
    </row>
  </sheetData>
  <mergeCells count="13">
    <mergeCell ref="A69:C69"/>
    <mergeCell ref="A70:C70"/>
    <mergeCell ref="A66:C66"/>
    <mergeCell ref="A67:C67"/>
    <mergeCell ref="A68:C68"/>
    <mergeCell ref="A1:F1"/>
    <mergeCell ref="B3:C3"/>
    <mergeCell ref="B4:C4"/>
    <mergeCell ref="A7:A8"/>
    <mergeCell ref="B7:B8"/>
    <mergeCell ref="C7:C8"/>
    <mergeCell ref="D7:E7"/>
    <mergeCell ref="F7:F8"/>
  </mergeCells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mmc</cp:lastModifiedBy>
  <cp:lastPrinted>2019-03-30T04:35:54Z</cp:lastPrinted>
  <dcterms:created xsi:type="dcterms:W3CDTF">2015-04-09T12:38:03Z</dcterms:created>
  <dcterms:modified xsi:type="dcterms:W3CDTF">2021-03-31T06:23:41Z</dcterms:modified>
</cp:coreProperties>
</file>