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05" windowWidth="18990" windowHeight="918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</definedNames>
  <calcPr fullCalcOnLoad="1"/>
</workbook>
</file>

<file path=xl/sharedStrings.xml><?xml version="1.0" encoding="utf-8"?>
<sst xmlns="http://schemas.openxmlformats.org/spreadsheetml/2006/main" count="108" uniqueCount="75">
  <si>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</si>
  <si>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</si>
  <si>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</si>
  <si>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</si>
  <si>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</si>
  <si>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</si>
  <si>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</si>
  <si>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</si>
  <si>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</si>
  <si>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</si>
  <si>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</si>
  <si>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</si>
  <si>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</si>
  <si>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</si>
  <si>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</si>
  <si>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</si>
  <si>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</si>
  <si>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</si>
  <si>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</si>
  <si>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</si>
  <si>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</si>
  <si>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</si>
  <si>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</si>
  <si>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</si>
  <si>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</si>
  <si>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</si>
  <si>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</si>
  <si>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</si>
  <si>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</si>
  <si>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</si>
  <si>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</si>
  <si>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</si>
  <si>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</si>
  <si>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</si>
  <si>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</si>
  <si>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</si>
  <si>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</si>
  <si>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</si>
  <si>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</si>
  <si>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</si>
  <si>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</si>
  <si>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</si>
  <si>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</si>
  <si>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</si>
  <si>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</si>
  <si>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</si>
  <si>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</si>
  <si>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</si>
  <si>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</si>
  <si>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</si>
  <si>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</si>
  <si>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</si>
  <si>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</si>
  <si>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</si>
  <si>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</si>
  <si>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</si>
  <si>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</si>
  <si>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</si>
  <si>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</si>
  <si>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</si>
  <si>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</si>
  <si>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</si>
  <si>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</si>
  <si>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</si>
  <si>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Объём услуг, оплачиваемый потребителями ( к получению) АО "ГНЦ НИИАР", всего</t>
  </si>
  <si>
    <t>Объём услуг, оплачиваемый организацией АО "ГНЦ НИИАР" смежным сетевым компаниям, всего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</si>
  <si>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</si>
  <si>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</si>
  <si>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</si>
  <si>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</si>
  <si>
    <t>План 2023 год</t>
  </si>
  <si>
    <t>Факт 2023 год</t>
  </si>
  <si>
    <t>План 2023 г.</t>
  </si>
  <si>
    <t>Факт 2023 г.</t>
  </si>
  <si>
    <t>Объем переданной электрической энергии за 2023 год.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</si>
</sst>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  <numFmt numFmtId="203" formatCode="0.00000"/>
    <numFmt numFmtId="204" formatCode="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30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2" fontId="0" fillId="3" borderId="61" xfId="0" applyNumberFormat="1" applyFill="1" applyBorder="1" applyAlignment="1">
      <alignment horizontal="center" vertical="center"/>
    </xf>
    <xf numFmtId="2" fontId="0" fillId="3" borderId="62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64" xfId="0" applyNumberFormat="1" applyFill="1" applyBorder="1" applyAlignment="1">
      <alignment horizontal="center" vertical="center"/>
    </xf>
    <xf numFmtId="2" fontId="0" fillId="3" borderId="52" xfId="0" applyNumberFormat="1" applyFill="1" applyBorder="1" applyAlignment="1">
      <alignment horizontal="center" vertical="center"/>
    </xf>
    <xf numFmtId="2" fontId="0" fillId="3" borderId="65" xfId="0" applyNumberFormat="1" applyFill="1" applyBorder="1" applyAlignment="1">
      <alignment horizontal="center" vertical="center"/>
    </xf>
    <xf numFmtId="4" fontId="64" fillId="3" borderId="38" xfId="1110" applyNumberFormat="1" applyFont="1" applyFill="1" applyBorder="1" applyAlignment="1" applyProtection="1" quotePrefix="1">
      <alignment horizontal="center" vertical="center"/>
      <protection/>
    </xf>
    <xf numFmtId="4" fontId="64" fillId="3" borderId="42" xfId="1110" applyNumberFormat="1" applyFont="1" applyFill="1" applyBorder="1" applyAlignment="1" applyProtection="1" quotePrefix="1">
      <alignment horizontal="center" vertical="center"/>
      <protection/>
    </xf>
    <xf numFmtId="4" fontId="64" fillId="3" borderId="30" xfId="1110" applyNumberFormat="1" applyFont="1" applyFill="1" applyBorder="1" applyAlignment="1" applyProtection="1" quotePrefix="1">
      <alignment horizontal="center" vertical="center"/>
      <protection/>
    </xf>
    <xf numFmtId="0" fontId="0" fillId="53" borderId="39" xfId="0" applyFill="1" applyBorder="1" applyAlignment="1">
      <alignment wrapText="1"/>
    </xf>
    <xf numFmtId="0" fontId="0" fillId="53" borderId="66" xfId="0" applyFill="1" applyBorder="1" applyAlignment="1">
      <alignment wrapText="1"/>
    </xf>
    <xf numFmtId="0" fontId="0" fillId="53" borderId="67" xfId="0" applyFill="1" applyBorder="1" applyAlignment="1">
      <alignment wrapText="1"/>
    </xf>
    <xf numFmtId="2" fontId="0" fillId="3" borderId="41" xfId="0" applyNumberFormat="1" applyFill="1" applyBorder="1" applyAlignment="1">
      <alignment horizontal="center" vertical="center"/>
    </xf>
    <xf numFmtId="2" fontId="0" fillId="3" borderId="42" xfId="0" applyNumberFormat="1" applyFill="1" applyBorder="1" applyAlignment="1">
      <alignment horizontal="center" vertical="center"/>
    </xf>
    <xf numFmtId="2" fontId="0" fillId="3" borderId="54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53" borderId="68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8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 quotePrefix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9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 quotePrefix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70" xfId="0" applyFont="1" applyFill="1" applyBorder="1" applyAlignment="1" quotePrefix="1">
      <alignment horizontal="center"/>
    </xf>
    <xf numFmtId="0" fontId="7" fillId="53" borderId="70" xfId="0" applyFont="1" applyFill="1" applyBorder="1" applyAlignment="1">
      <alignment horizontal="center"/>
    </xf>
    <xf numFmtId="0" fontId="7" fillId="53" borderId="49" xfId="0" applyFont="1" applyFill="1" applyBorder="1" applyAlignment="1" quotePrefix="1">
      <alignment horizontal="center"/>
    </xf>
    <xf numFmtId="0" fontId="7" fillId="53" borderId="71" xfId="0" applyFont="1" applyFill="1" applyBorder="1" applyAlignment="1">
      <alignment horizontal="center"/>
    </xf>
    <xf numFmtId="0" fontId="7" fillId="53" borderId="58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zoomScale="85" zoomScaleNormal="85" zoomScalePageLayoutView="0" workbookViewId="0" topLeftCell="A7">
      <selection activeCell="E19" sqref="E19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7:8" ht="16.5" thickBot="1">
      <c r="G2" s="112" t="s">
        <v>0</v>
      </c>
      <c r="H2" s="112"/>
    </row>
    <row r="3" spans="1:12" ht="15.75">
      <c r="A3" s="105" t="s">
        <v>1</v>
      </c>
      <c r="B3" s="107" t="s">
        <v>2</v>
      </c>
      <c r="C3" s="109" t="s">
        <v>70</v>
      </c>
      <c r="D3" s="110"/>
      <c r="E3" s="110"/>
      <c r="F3" s="110"/>
      <c r="G3" s="111"/>
      <c r="H3" s="109" t="s">
        <v>71</v>
      </c>
      <c r="I3" s="110"/>
      <c r="J3" s="110"/>
      <c r="K3" s="110"/>
      <c r="L3" s="111"/>
    </row>
    <row r="4" spans="1:12" ht="16.5" thickBot="1">
      <c r="A4" s="106"/>
      <c r="B4" s="108"/>
      <c r="C4" s="71" t="s">
        <v>3</v>
      </c>
      <c r="D4" s="72" t="s">
        <v>4</v>
      </c>
      <c r="E4" s="73" t="s">
        <v>5</v>
      </c>
      <c r="F4" s="73" t="s">
        <v>6</v>
      </c>
      <c r="G4" s="74" t="s">
        <v>7</v>
      </c>
      <c r="H4" s="71" t="s">
        <v>3</v>
      </c>
      <c r="I4" s="72" t="s">
        <v>4</v>
      </c>
      <c r="J4" s="73" t="s">
        <v>5</v>
      </c>
      <c r="K4" s="73" t="s">
        <v>6</v>
      </c>
      <c r="L4" s="74" t="s">
        <v>7</v>
      </c>
    </row>
    <row r="5" spans="1:12" ht="16.5" thickBot="1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4">
        <v>6</v>
      </c>
      <c r="G5" s="35">
        <v>7</v>
      </c>
      <c r="H5" s="33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31.5">
      <c r="A6" s="36" t="s">
        <v>8</v>
      </c>
      <c r="B6" s="37" t="s">
        <v>61</v>
      </c>
      <c r="C6" s="7">
        <f>D6+E6+F6+G6</f>
        <v>680.4689999999999</v>
      </c>
      <c r="D6" s="2">
        <f>D12+D13+D7</f>
        <v>502.39799999999997</v>
      </c>
      <c r="E6" s="2">
        <f>E12+E13+E7</f>
        <v>0</v>
      </c>
      <c r="F6" s="2">
        <f>F12+F13+F7</f>
        <v>132.969</v>
      </c>
      <c r="G6" s="8">
        <f>G12+G13+G7</f>
        <v>45.102</v>
      </c>
      <c r="H6" s="7">
        <f>I6+J6+K6+L6</f>
        <v>672.037035</v>
      </c>
      <c r="I6" s="2">
        <f>I12+I13+I7</f>
        <v>495.55269999999996</v>
      </c>
      <c r="J6" s="2">
        <f>J12+J13+J7</f>
        <v>0</v>
      </c>
      <c r="K6" s="2">
        <f>K12+K13+K7</f>
        <v>133.095406</v>
      </c>
      <c r="L6" s="8">
        <f>L12+L13+L7</f>
        <v>43.388929</v>
      </c>
    </row>
    <row r="7" spans="1:12" ht="31.5" customHeight="1">
      <c r="A7" s="38" t="s">
        <v>9</v>
      </c>
      <c r="B7" s="39" t="s">
        <v>10</v>
      </c>
      <c r="C7" s="1">
        <f>D7+E7+F7+G7</f>
        <v>418.72399999999993</v>
      </c>
      <c r="D7" s="3">
        <f>D8</f>
        <v>291.948</v>
      </c>
      <c r="E7" s="3"/>
      <c r="F7" s="3">
        <f>F8+F9+F10</f>
        <v>81.674</v>
      </c>
      <c r="G7" s="4">
        <f>G8+G9+G10</f>
        <v>45.102</v>
      </c>
      <c r="H7" s="1">
        <f>I7+J7+K7+L7</f>
        <v>416.318617</v>
      </c>
      <c r="I7" s="3">
        <f>I8</f>
        <v>293.387522</v>
      </c>
      <c r="J7" s="3"/>
      <c r="K7" s="3">
        <f>K8+K9+K10</f>
        <v>79.542166</v>
      </c>
      <c r="L7" s="4">
        <f>L8+L9+L10</f>
        <v>43.388929</v>
      </c>
    </row>
    <row r="8" spans="1:12" ht="15.75">
      <c r="A8" s="38" t="s">
        <v>11</v>
      </c>
      <c r="B8" s="40" t="s">
        <v>4</v>
      </c>
      <c r="C8" s="1">
        <f>D8+E8+F8+G8</f>
        <v>373.62199999999996</v>
      </c>
      <c r="D8" s="3">
        <v>291.948</v>
      </c>
      <c r="E8" s="3"/>
      <c r="F8" s="3">
        <v>81.674</v>
      </c>
      <c r="G8" s="4"/>
      <c r="H8" s="1">
        <f>I8+J8+K8+L8</f>
        <v>372.929688</v>
      </c>
      <c r="I8" s="3">
        <v>293.387522</v>
      </c>
      <c r="J8" s="3"/>
      <c r="K8" s="3">
        <v>79.542166</v>
      </c>
      <c r="L8" s="4"/>
    </row>
    <row r="9" spans="1:12" ht="15.75">
      <c r="A9" s="38" t="s">
        <v>12</v>
      </c>
      <c r="B9" s="40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8" t="s">
        <v>14</v>
      </c>
      <c r="B10" s="40" t="s">
        <v>15</v>
      </c>
      <c r="C10" s="1">
        <f>D10+E10+F10+G10</f>
        <v>45.102</v>
      </c>
      <c r="D10" s="3"/>
      <c r="E10" s="3"/>
      <c r="F10" s="3"/>
      <c r="G10" s="4">
        <v>45.102</v>
      </c>
      <c r="H10" s="1">
        <f>I10+J10+K10+L10</f>
        <v>43.388929</v>
      </c>
      <c r="I10" s="3"/>
      <c r="J10" s="3"/>
      <c r="K10" s="3"/>
      <c r="L10" s="4">
        <v>43.388929</v>
      </c>
    </row>
    <row r="11" spans="1:12" ht="15.75">
      <c r="A11" s="38"/>
      <c r="B11" s="41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8" t="s">
        <v>17</v>
      </c>
      <c r="B12" s="39" t="s">
        <v>57</v>
      </c>
      <c r="C12" s="1">
        <f>D12+E12+F12+G12</f>
        <v>261.745</v>
      </c>
      <c r="D12" s="3">
        <v>210.45</v>
      </c>
      <c r="E12" s="3"/>
      <c r="F12" s="3">
        <v>51.295</v>
      </c>
      <c r="G12" s="3"/>
      <c r="H12" s="1">
        <f>I12+J12+K12+L12</f>
        <v>255.71841799999999</v>
      </c>
      <c r="I12" s="3">
        <v>202.165178</v>
      </c>
      <c r="J12" s="3"/>
      <c r="K12" s="3">
        <v>53.55324</v>
      </c>
      <c r="L12" s="4"/>
    </row>
    <row r="13" spans="1:12" ht="16.5" thickBot="1">
      <c r="A13" s="38" t="s">
        <v>18</v>
      </c>
      <c r="B13" s="39" t="s">
        <v>58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6" t="s">
        <v>19</v>
      </c>
      <c r="B14" s="37" t="s">
        <v>62</v>
      </c>
      <c r="C14" s="7">
        <f>C16+C17</f>
        <v>27.581999999999997</v>
      </c>
      <c r="D14" s="2">
        <f>D16+D17</f>
        <v>7.59</v>
      </c>
      <c r="E14" s="2"/>
      <c r="F14" s="2">
        <f>F16+F17</f>
        <v>16.583</v>
      </c>
      <c r="G14" s="8">
        <f>G16+G17</f>
        <v>3.409</v>
      </c>
      <c r="H14" s="7">
        <f>H16+H17</f>
        <v>22.279320999999996</v>
      </c>
      <c r="I14" s="2">
        <f>I16+I17</f>
        <v>5.892466</v>
      </c>
      <c r="J14" s="2"/>
      <c r="K14" s="2">
        <f>K16+K17</f>
        <v>12.444867</v>
      </c>
      <c r="L14" s="2">
        <f>L16+L17</f>
        <v>3.941988</v>
      </c>
    </row>
    <row r="15" spans="1:12" ht="15.75">
      <c r="A15" s="38"/>
      <c r="B15" s="39" t="s">
        <v>20</v>
      </c>
      <c r="C15" s="1">
        <f>C14/C6*100</f>
        <v>4.053380829986377</v>
      </c>
      <c r="D15" s="3">
        <f>D14/D6*100</f>
        <v>1.5107544217930804</v>
      </c>
      <c r="E15" s="3"/>
      <c r="F15" s="3">
        <f>F14/F6*100</f>
        <v>12.471327903496302</v>
      </c>
      <c r="G15" s="4">
        <f>G14/G6*100</f>
        <v>7.558423129794687</v>
      </c>
      <c r="H15" s="1">
        <f>H14/H6*100</f>
        <v>3.3151924432259894</v>
      </c>
      <c r="I15" s="3">
        <f>I14/I6*100</f>
        <v>1.1890694975529343</v>
      </c>
      <c r="J15" s="3"/>
      <c r="K15" s="3">
        <f>K14/K6*100</f>
        <v>9.350335502939899</v>
      </c>
      <c r="L15" s="4">
        <f>L14/L6*100</f>
        <v>9.08523923233966</v>
      </c>
    </row>
    <row r="16" spans="1:12" ht="31.5">
      <c r="A16" s="38" t="s">
        <v>21</v>
      </c>
      <c r="B16" s="39" t="s">
        <v>22</v>
      </c>
      <c r="C16" s="3">
        <f>D16+E16+F16+G16</f>
        <v>0.44999999999999996</v>
      </c>
      <c r="D16" s="3"/>
      <c r="E16" s="3"/>
      <c r="F16" s="3">
        <v>0.4331</v>
      </c>
      <c r="G16" s="4">
        <v>0.0169</v>
      </c>
      <c r="H16" s="1">
        <f>I16+J16+K16+L16</f>
        <v>0.446782</v>
      </c>
      <c r="I16" s="3"/>
      <c r="J16" s="3"/>
      <c r="K16" s="3">
        <v>0.428354</v>
      </c>
      <c r="L16" s="4">
        <v>0.018428</v>
      </c>
    </row>
    <row r="17" spans="1:12" ht="43.5" customHeight="1" thickBot="1">
      <c r="A17" s="42" t="s">
        <v>23</v>
      </c>
      <c r="B17" s="43" t="s">
        <v>24</v>
      </c>
      <c r="C17" s="5">
        <f>D17+E17+F17+G17</f>
        <v>27.131999999999998</v>
      </c>
      <c r="D17" s="75">
        <v>7.59</v>
      </c>
      <c r="E17" s="75"/>
      <c r="F17" s="75">
        <f>16.583-F16</f>
        <v>16.1499</v>
      </c>
      <c r="G17" s="76">
        <f>3.409-G16</f>
        <v>3.3920999999999997</v>
      </c>
      <c r="H17" s="5">
        <f>I17+J17+K17+L17</f>
        <v>21.832538999999997</v>
      </c>
      <c r="I17" s="6">
        <v>5.892466</v>
      </c>
      <c r="J17" s="6"/>
      <c r="K17" s="6">
        <f>12.444867-K16</f>
        <v>12.016513</v>
      </c>
      <c r="L17" s="9">
        <f>3.941988-L16</f>
        <v>3.9235599999999997</v>
      </c>
    </row>
    <row r="18" spans="1:13" ht="94.5" customHeight="1" thickBot="1">
      <c r="A18" s="44" t="s">
        <v>25</v>
      </c>
      <c r="B18" s="45" t="s">
        <v>44</v>
      </c>
      <c r="C18" s="1">
        <f>D18+E18+F18+G18</f>
        <v>8.42</v>
      </c>
      <c r="D18" s="58"/>
      <c r="E18" s="58"/>
      <c r="F18" s="58">
        <v>8.201</v>
      </c>
      <c r="G18" s="58">
        <v>0.219</v>
      </c>
      <c r="H18" s="65">
        <f>I18+J18+K18+L18</f>
        <v>7.599620000000001</v>
      </c>
      <c r="I18" s="68"/>
      <c r="J18" s="68"/>
      <c r="K18" s="92">
        <v>7.379082</v>
      </c>
      <c r="L18" s="93">
        <v>0.220538</v>
      </c>
      <c r="M18" s="63"/>
    </row>
    <row r="19" spans="1:13" ht="31.5">
      <c r="A19" s="36" t="s">
        <v>26</v>
      </c>
      <c r="B19" s="55" t="s">
        <v>63</v>
      </c>
      <c r="C19" s="7">
        <f aca="true" t="shared" si="0" ref="C19:L19">C20+C28+C29</f>
        <v>517.691</v>
      </c>
      <c r="D19" s="2">
        <f t="shared" si="0"/>
        <v>413.134</v>
      </c>
      <c r="E19" s="2">
        <f t="shared" si="0"/>
        <v>0.004</v>
      </c>
      <c r="F19" s="2">
        <f t="shared" si="0"/>
        <v>63.083</v>
      </c>
      <c r="G19" s="8">
        <f t="shared" si="0"/>
        <v>41.474</v>
      </c>
      <c r="H19" s="7">
        <f>H20+H28+H29</f>
        <v>519.226999</v>
      </c>
      <c r="I19" s="2">
        <f t="shared" si="0"/>
        <v>410.118068</v>
      </c>
      <c r="J19" s="2">
        <f t="shared" si="0"/>
        <v>0.004</v>
      </c>
      <c r="K19" s="2">
        <f t="shared" si="0"/>
        <v>69.882528</v>
      </c>
      <c r="L19" s="8">
        <f t="shared" si="0"/>
        <v>39.226403</v>
      </c>
      <c r="M19" s="64"/>
    </row>
    <row r="20" spans="1:13" ht="15.75">
      <c r="A20" s="38" t="s">
        <v>27</v>
      </c>
      <c r="B20" s="57" t="s">
        <v>28</v>
      </c>
      <c r="C20" s="1">
        <f aca="true" t="shared" si="1" ref="C20:L20">C22+C24+C26+C27</f>
        <v>121.09699999999998</v>
      </c>
      <c r="D20" s="3">
        <f t="shared" si="1"/>
        <v>16.54</v>
      </c>
      <c r="E20" s="3">
        <f t="shared" si="1"/>
        <v>0</v>
      </c>
      <c r="F20" s="3">
        <f t="shared" si="1"/>
        <v>63.083</v>
      </c>
      <c r="G20" s="4">
        <f t="shared" si="1"/>
        <v>41.474</v>
      </c>
      <c r="H20" s="1">
        <f t="shared" si="1"/>
        <v>125.29905699999999</v>
      </c>
      <c r="I20" s="3">
        <f>I22+I24+I26+I27</f>
        <v>16.190126</v>
      </c>
      <c r="J20" s="3">
        <f t="shared" si="1"/>
        <v>0</v>
      </c>
      <c r="K20" s="3">
        <f>K22+K24+K26+K27</f>
        <v>69.882528</v>
      </c>
      <c r="L20" s="4">
        <f t="shared" si="1"/>
        <v>39.226403</v>
      </c>
      <c r="M20" s="63"/>
    </row>
    <row r="21" spans="1:13" ht="50.25" customHeight="1">
      <c r="A21" s="38"/>
      <c r="B21" s="57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3"/>
    </row>
    <row r="22" spans="1:13" ht="15.75">
      <c r="A22" s="38" t="s">
        <v>30</v>
      </c>
      <c r="B22" s="57" t="s">
        <v>31</v>
      </c>
      <c r="C22" s="1">
        <f>D22+E22+F22+G22</f>
        <v>68.959</v>
      </c>
      <c r="D22" s="10">
        <v>0.079</v>
      </c>
      <c r="E22" s="10"/>
      <c r="F22" s="10">
        <v>29.318</v>
      </c>
      <c r="G22" s="11">
        <v>39.562</v>
      </c>
      <c r="H22" s="1">
        <f>I22+J22+K22+L22</f>
        <v>65.440529</v>
      </c>
      <c r="I22" s="10">
        <v>0.079884</v>
      </c>
      <c r="J22" s="10"/>
      <c r="K22" s="10">
        <v>28.71372</v>
      </c>
      <c r="L22" s="4">
        <v>36.646925</v>
      </c>
      <c r="M22" s="63"/>
    </row>
    <row r="23" spans="1:12" ht="15.75">
      <c r="A23" s="38"/>
      <c r="B23" s="57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8" t="s">
        <v>33</v>
      </c>
      <c r="B24" s="57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8"/>
      <c r="B25" s="57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8" t="s">
        <v>35</v>
      </c>
      <c r="B26" s="57" t="s">
        <v>36</v>
      </c>
      <c r="C26" s="1">
        <f>D26+E26+F26+G26</f>
        <v>37.62199999999999</v>
      </c>
      <c r="D26" s="10">
        <f>16.54-(D22+D27)</f>
        <v>7.7879999999999985</v>
      </c>
      <c r="E26" s="10"/>
      <c r="F26" s="10">
        <f>63.083-(F22+F27)</f>
        <v>27.994</v>
      </c>
      <c r="G26" s="11">
        <f>41.474-(G22+G27)</f>
        <v>1.8399999999999963</v>
      </c>
      <c r="H26" s="1">
        <f>I26+J26+K26+L26</f>
        <v>45.39143799999999</v>
      </c>
      <c r="I26" s="10">
        <f>16.190126-I22-I27</f>
        <v>6.931358999999999</v>
      </c>
      <c r="J26" s="10"/>
      <c r="K26" s="10">
        <f>69.882528-K22-K27</f>
        <v>35.926666999999995</v>
      </c>
      <c r="L26" s="11">
        <f>39.226403-L22-L27</f>
        <v>2.5334119999999944</v>
      </c>
    </row>
    <row r="27" spans="1:12" ht="61.5" customHeight="1">
      <c r="A27" s="38" t="s">
        <v>37</v>
      </c>
      <c r="B27" s="57" t="s">
        <v>38</v>
      </c>
      <c r="C27" s="1">
        <f>D27+E27+F27+G27</f>
        <v>14.515999999999998</v>
      </c>
      <c r="D27" s="10">
        <v>8.673</v>
      </c>
      <c r="E27" s="10"/>
      <c r="F27" s="10">
        <v>5.771</v>
      </c>
      <c r="G27" s="11">
        <v>0.072</v>
      </c>
      <c r="H27" s="1">
        <f>I27+J27+K27+L27</f>
        <v>14.46709</v>
      </c>
      <c r="I27" s="10">
        <v>9.178883</v>
      </c>
      <c r="J27" s="10"/>
      <c r="K27" s="10">
        <v>5.242141</v>
      </c>
      <c r="L27" s="11">
        <v>0.046066</v>
      </c>
    </row>
    <row r="28" spans="1:12" ht="31.5">
      <c r="A28" s="38" t="s">
        <v>39</v>
      </c>
      <c r="B28" s="56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2" t="s">
        <v>41</v>
      </c>
      <c r="B29" s="77" t="s">
        <v>42</v>
      </c>
      <c r="C29" s="5">
        <f>D29+E29+F29+G29</f>
        <v>396.594</v>
      </c>
      <c r="D29" s="94">
        <v>396.594</v>
      </c>
      <c r="E29" s="6">
        <v>0</v>
      </c>
      <c r="F29" s="6">
        <v>0</v>
      </c>
      <c r="G29" s="9">
        <v>0</v>
      </c>
      <c r="H29" s="1">
        <f>I29+J29+K29+L29</f>
        <v>393.927942</v>
      </c>
      <c r="I29" s="69">
        <v>393.927942</v>
      </c>
      <c r="J29" s="69">
        <v>0</v>
      </c>
      <c r="K29" s="69">
        <v>0</v>
      </c>
      <c r="L29" s="70">
        <v>0</v>
      </c>
    </row>
    <row r="30" spans="1:12" ht="16.5" thickBot="1">
      <c r="A30" s="44">
        <v>5</v>
      </c>
      <c r="B30" s="78" t="s">
        <v>43</v>
      </c>
      <c r="C30" s="59">
        <f>D30+E30+F30+G30</f>
        <v>-0.004</v>
      </c>
      <c r="D30" s="60">
        <f>D6-D14-D18-D19-F8</f>
        <v>0</v>
      </c>
      <c r="E30" s="60">
        <f>E6-E14-E18-E19</f>
        <v>-0.004</v>
      </c>
      <c r="F30" s="60">
        <f>F6-F14-F18-F19-G10</f>
        <v>0</v>
      </c>
      <c r="G30" s="60">
        <f>G6-G14-G18-G19</f>
        <v>0</v>
      </c>
      <c r="H30" s="65">
        <f>I30+J30+K30+L30</f>
        <v>-0.004</v>
      </c>
      <c r="I30" s="66">
        <f>I6-I14-I18-I19-K8</f>
        <v>0</v>
      </c>
      <c r="J30" s="66">
        <f>J6-J14-J18-J19</f>
        <v>-0.004</v>
      </c>
      <c r="K30" s="66">
        <f>K6-K14-K18-K19-L10</f>
        <v>0</v>
      </c>
      <c r="L30" s="67">
        <f>L6-L14-L18-L19</f>
        <v>0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3 J12 L12 J15:L15 J14" formula="1"/>
    <ignoredError sqref="J26 C21:I21 C20:H20 C26 C23:I25 C22 E22 H22 E26 H26" unlockedFormula="1"/>
    <ignoredError sqref="E6:G6 C9:G9 C14:H14 C12 C13 I13 I9:I11 D19:G19 C16:E16 H16 C17 H17 C18:E18 H18:I18 I19 C7 E7:G7 C8 E8 G8 C11:G11 C10:F10 E12 G12 E13:G13 C15:H15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8"/>
  <sheetViews>
    <sheetView tabSelected="1" zoomScale="80" zoomScaleNormal="80" zoomScalePageLayoutView="0" workbookViewId="0" topLeftCell="A1">
      <selection activeCell="G38" sqref="G38"/>
    </sheetView>
  </sheetViews>
  <sheetFormatPr defaultColWidth="9.00390625" defaultRowHeight="15.75"/>
  <cols>
    <col min="1" max="1" width="33.375" style="0" customWidth="1"/>
    <col min="2" max="11" width="9.00390625" style="0" customWidth="1"/>
  </cols>
  <sheetData>
    <row r="1" spans="1:11" ht="19.5" thickBot="1">
      <c r="A1" s="117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9" t="s">
        <v>45</v>
      </c>
      <c r="B2" s="122" t="s">
        <v>72</v>
      </c>
      <c r="C2" s="123"/>
      <c r="D2" s="123"/>
      <c r="E2" s="123"/>
      <c r="F2" s="123"/>
      <c r="G2" s="124" t="s">
        <v>73</v>
      </c>
      <c r="H2" s="123"/>
      <c r="I2" s="123"/>
      <c r="J2" s="123"/>
      <c r="K2" s="125"/>
    </row>
    <row r="3" spans="1:11" ht="15.75">
      <c r="A3" s="120"/>
      <c r="B3" s="126" t="s">
        <v>55</v>
      </c>
      <c r="C3" s="126"/>
      <c r="D3" s="126"/>
      <c r="E3" s="126"/>
      <c r="F3" s="126"/>
      <c r="G3" s="127" t="s">
        <v>55</v>
      </c>
      <c r="H3" s="128"/>
      <c r="I3" s="128"/>
      <c r="J3" s="128"/>
      <c r="K3" s="129"/>
    </row>
    <row r="4" spans="1:11" ht="16.5" thickBot="1">
      <c r="A4" s="121"/>
      <c r="B4" s="46" t="s">
        <v>3</v>
      </c>
      <c r="C4" s="47" t="s">
        <v>4</v>
      </c>
      <c r="D4" s="47" t="s">
        <v>13</v>
      </c>
      <c r="E4" s="47" t="s">
        <v>15</v>
      </c>
      <c r="F4" s="48" t="s">
        <v>7</v>
      </c>
      <c r="G4" s="49" t="s">
        <v>3</v>
      </c>
      <c r="H4" s="47" t="s">
        <v>4</v>
      </c>
      <c r="I4" s="47" t="s">
        <v>13</v>
      </c>
      <c r="J4" s="47" t="s">
        <v>15</v>
      </c>
      <c r="K4" s="50" t="s">
        <v>7</v>
      </c>
    </row>
    <row r="5" spans="1:11" ht="16.5" thickBot="1">
      <c r="A5" s="113" t="s">
        <v>65</v>
      </c>
      <c r="B5" s="114"/>
      <c r="C5" s="114"/>
      <c r="D5" s="114"/>
      <c r="E5" s="114"/>
      <c r="F5" s="114"/>
      <c r="G5" s="115"/>
      <c r="H5" s="115"/>
      <c r="I5" s="115"/>
      <c r="J5" s="115"/>
      <c r="K5" s="116"/>
    </row>
    <row r="6" spans="1:11" ht="15.75">
      <c r="A6" s="51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2" t="s">
        <v>60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2" t="s">
        <v>47</v>
      </c>
      <c r="B8" s="79">
        <f>C8</f>
        <v>96.8</v>
      </c>
      <c r="C8" s="80">
        <v>96.8</v>
      </c>
      <c r="D8" s="25"/>
      <c r="E8" s="25"/>
      <c r="F8" s="27">
        <v>2.079484</v>
      </c>
      <c r="G8" s="26">
        <f>SUM(H8:K8)</f>
        <v>97.36205000000001</v>
      </c>
      <c r="H8" s="25">
        <v>95.425261</v>
      </c>
      <c r="I8" s="25"/>
      <c r="J8" s="25"/>
      <c r="K8" s="27">
        <v>1.936789</v>
      </c>
    </row>
    <row r="9" spans="1:11" ht="15.75">
      <c r="A9" s="52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</v>
      </c>
      <c r="H9" s="25">
        <v>52</v>
      </c>
      <c r="I9" s="25"/>
      <c r="J9" s="25"/>
      <c r="K9" s="27"/>
    </row>
    <row r="10" spans="1:11" ht="15.75" hidden="1">
      <c r="A10" s="52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2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2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2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2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2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2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2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2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3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2" t="s">
        <v>56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2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4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13" t="s">
        <v>64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6"/>
    </row>
    <row r="24" spans="1:11" ht="16.5" customHeight="1">
      <c r="A24" s="51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52" t="s">
        <v>59</v>
      </c>
      <c r="B25" s="26">
        <f>SUM(C25:F25)</f>
        <v>121.09699999999998</v>
      </c>
      <c r="C25" s="25">
        <f>'Баланс электрической энергии'!D20</f>
        <v>16.54</v>
      </c>
      <c r="D25" s="25"/>
      <c r="E25" s="25">
        <f>'Баланс электрической энергии'!F20</f>
        <v>63.083</v>
      </c>
      <c r="F25" s="25">
        <f>'Баланс электрической энергии'!G20</f>
        <v>41.474</v>
      </c>
      <c r="G25" s="26">
        <f>SUM(H25:K25)</f>
        <v>125.299057</v>
      </c>
      <c r="H25" s="25">
        <f>'Баланс электрической энергии'!I20</f>
        <v>16.190126</v>
      </c>
      <c r="I25" s="25"/>
      <c r="J25" s="25">
        <f>'Баланс электрической энергии'!K20</f>
        <v>69.882528</v>
      </c>
      <c r="K25" s="27">
        <f>'Баланс электрической энергии'!L20</f>
        <v>39.226403</v>
      </c>
    </row>
    <row r="26" spans="1:11" ht="15.75">
      <c r="A26" s="52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2" t="s">
        <v>52</v>
      </c>
      <c r="B27" s="26">
        <f>SUM(C27:F27)</f>
        <v>35.93</v>
      </c>
      <c r="C27" s="25"/>
      <c r="D27" s="25"/>
      <c r="E27" s="25">
        <v>1.28</v>
      </c>
      <c r="F27" s="27">
        <v>34.65</v>
      </c>
      <c r="G27" s="26">
        <f>SUM(H27:K27)</f>
        <v>33.747941600000004</v>
      </c>
      <c r="H27" s="25"/>
      <c r="I27" s="25"/>
      <c r="J27" s="25">
        <v>1.1722296</v>
      </c>
      <c r="K27" s="27">
        <v>32.575712</v>
      </c>
    </row>
    <row r="28" spans="1:11" ht="15.75">
      <c r="A28" s="52" t="s">
        <v>53</v>
      </c>
      <c r="B28" s="26">
        <f>SUM(C28:F28)</f>
        <v>68.627</v>
      </c>
      <c r="C28" s="25"/>
      <c r="D28" s="25"/>
      <c r="E28" s="25">
        <f>E25-E27</f>
        <v>61.803</v>
      </c>
      <c r="F28" s="25">
        <f>F25-F27</f>
        <v>6.823999999999998</v>
      </c>
      <c r="G28" s="26">
        <f>SUM(H28:K28)</f>
        <v>75.3609894</v>
      </c>
      <c r="H28" s="25"/>
      <c r="I28" s="25"/>
      <c r="J28" s="25">
        <f>J25-J27</f>
        <v>68.7102984</v>
      </c>
      <c r="K28" s="27">
        <f>K25-K27</f>
        <v>6.650690999999995</v>
      </c>
    </row>
    <row r="29" spans="1:11" ht="15.75">
      <c r="A29" s="52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2" t="s">
        <v>60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2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52" t="s">
        <v>47</v>
      </c>
      <c r="B32" s="26">
        <f>SUM(C32:F32)</f>
        <v>27.2572</v>
      </c>
      <c r="C32" s="25">
        <v>24.3</v>
      </c>
      <c r="D32" s="25"/>
      <c r="E32" s="25">
        <v>2.9572</v>
      </c>
      <c r="F32" s="25"/>
      <c r="G32" s="26">
        <f>SUM(H32:K32)</f>
        <v>49.994426</v>
      </c>
      <c r="H32" s="25">
        <v>40.142269</v>
      </c>
      <c r="I32" s="25"/>
      <c r="J32" s="25">
        <v>9.852157</v>
      </c>
      <c r="K32" s="27"/>
    </row>
    <row r="33" spans="1:11" ht="16.5" thickBot="1">
      <c r="A33" s="54" t="s">
        <v>48</v>
      </c>
      <c r="B33" s="101">
        <v>62</v>
      </c>
      <c r="C33" s="102">
        <v>62</v>
      </c>
      <c r="D33" s="102"/>
      <c r="E33" s="102"/>
      <c r="F33" s="102"/>
      <c r="G33" s="101">
        <f>SUM(H33:K33)</f>
        <v>62</v>
      </c>
      <c r="H33" s="102">
        <v>62</v>
      </c>
      <c r="I33" s="102"/>
      <c r="J33" s="102"/>
      <c r="K33" s="103"/>
    </row>
    <row r="34" spans="1:11" ht="16.5" thickBot="1">
      <c r="A34" s="15"/>
      <c r="B34" s="16"/>
      <c r="C34" s="61"/>
      <c r="D34" s="61"/>
      <c r="E34" s="61"/>
      <c r="F34" s="61"/>
      <c r="G34" s="16"/>
      <c r="H34" s="16"/>
      <c r="I34" s="16"/>
      <c r="J34" s="16"/>
      <c r="K34" s="17"/>
    </row>
    <row r="35" spans="1:11" ht="48" thickBot="1">
      <c r="A35" s="95" t="s">
        <v>54</v>
      </c>
      <c r="B35" s="98">
        <f>SUM(C35:F35)</f>
        <v>27.131999999999998</v>
      </c>
      <c r="C35" s="30">
        <f>'Баланс электрической энергии'!D17</f>
        <v>7.59</v>
      </c>
      <c r="D35" s="30"/>
      <c r="E35" s="30">
        <f>'Баланс электрической энергии'!F17</f>
        <v>16.1499</v>
      </c>
      <c r="F35" s="100">
        <f>'Баланс электрической энергии'!G17</f>
        <v>3.3920999999999997</v>
      </c>
      <c r="G35" s="98">
        <f>SUM(H35:K35)</f>
        <v>21.832538999999997</v>
      </c>
      <c r="H35" s="30">
        <f>'Баланс электрической энергии'!I17</f>
        <v>5.892466</v>
      </c>
      <c r="I35" s="30"/>
      <c r="J35" s="30">
        <f>'Баланс электрической энергии'!K17</f>
        <v>12.016513</v>
      </c>
      <c r="K35" s="99">
        <f>'Баланс электрической энергии'!L17</f>
        <v>3.9235599999999997</v>
      </c>
    </row>
    <row r="36" spans="1:11" ht="15.75">
      <c r="A36" s="81" t="s">
        <v>66</v>
      </c>
      <c r="B36" s="84"/>
      <c r="C36" s="83"/>
      <c r="D36" s="83"/>
      <c r="E36" s="83"/>
      <c r="F36" s="83"/>
      <c r="G36" s="84"/>
      <c r="H36" s="82"/>
      <c r="I36" s="82"/>
      <c r="J36" s="82"/>
      <c r="K36" s="85"/>
    </row>
    <row r="37" spans="1:11" ht="47.25">
      <c r="A37" s="96" t="s">
        <v>67</v>
      </c>
      <c r="B37" s="88">
        <v>102565.51</v>
      </c>
      <c r="C37" s="86"/>
      <c r="D37" s="86"/>
      <c r="E37" s="86"/>
      <c r="F37" s="87"/>
      <c r="G37" s="88">
        <v>60716.36288</v>
      </c>
      <c r="H37" s="86"/>
      <c r="I37" s="86"/>
      <c r="J37" s="86"/>
      <c r="K37" s="89"/>
    </row>
    <row r="38" spans="1:11" ht="79.5" thickBot="1">
      <c r="A38" s="97" t="s">
        <v>68</v>
      </c>
      <c r="B38" s="90">
        <v>4.98</v>
      </c>
      <c r="C38" s="75"/>
      <c r="D38" s="75"/>
      <c r="E38" s="75"/>
      <c r="F38" s="76"/>
      <c r="G38" s="90">
        <v>4.12</v>
      </c>
      <c r="H38" s="75"/>
      <c r="I38" s="75"/>
      <c r="J38" s="75"/>
      <c r="K38" s="91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Сизова Ольга Евгеньевна</cp:lastModifiedBy>
  <cp:lastPrinted>2023-01-12T05:26:23Z</cp:lastPrinted>
  <dcterms:created xsi:type="dcterms:W3CDTF">2012-06-19T07:07:24Z</dcterms:created>
  <dcterms:modified xsi:type="dcterms:W3CDTF">2024-01-24T05:25:39Z</dcterms:modified>
  <cp:category/>
  <cp:version/>
  <cp:contentType/>
  <cp:contentStatus/>
</cp:coreProperties>
</file>