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720" activeTab="0"/>
  </bookViews>
  <sheets>
    <sheet name="Баланс электрической энергии" sheetId="1" r:id="rId1"/>
    <sheet name="Расчеты со смежными компаниями" sheetId="2" r:id="rId2"/>
  </sheets>
  <definedNames/>
  <calcPr fullCalcOnLoad="1"/>
</workbook>
</file>

<file path=xl/sharedStrings.xml><?xml version="1.0" encoding="utf-8"?>
<sst xmlns="http://schemas.openxmlformats.org/spreadsheetml/2006/main" count="106" uniqueCount="73">
  <si>
    <t>Баланс электрической энергии и мощности по сетям ОАО "ГНЦ НИИАР"</t>
  </si>
  <si>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</si>
  <si>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</si>
  <si>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</si>
  <si>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</si>
  <si>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</si>
  <si>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</si>
  <si>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</si>
  <si>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</si>
  <si>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</si>
  <si>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Отпуск электроэнергии в сеть ОАО "ГНЦ НИИАР",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</si>
  <si>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</si>
  <si>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</si>
  <si>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</si>
  <si>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</si>
  <si>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</si>
  <si>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</si>
  <si>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</si>
  <si>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</si>
  <si>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</si>
  <si>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</si>
  <si>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</si>
  <si>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 xml:space="preserve">Потери электроэнергии в сети ОАО "ГНЦ НИИАР"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</si>
  <si>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</si>
  <si>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</si>
  <si>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</si>
  <si>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</si>
  <si>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</si>
  <si>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</si>
  <si>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</si>
  <si>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Отпуск электроэнергии из сети ОАО "ГНЦ НИИАР"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</si>
  <si>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</si>
  <si>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</si>
  <si>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</si>
  <si>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</si>
  <si>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</si>
  <si>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</si>
  <si>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</si>
  <si>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</si>
  <si>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</si>
  <si>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</si>
  <si>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</si>
  <si>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</si>
  <si>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</si>
  <si>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</si>
  <si>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</si>
  <si>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</si>
  <si>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</si>
  <si>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</si>
  <si>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</si>
  <si>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Объём услуг, оплачиваемый организацией ОАО "ГНЦ НИИАР" смежным сетевым компаниям, всего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</si>
  <si>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</si>
  <si>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</si>
  <si>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</si>
  <si>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</si>
  <si>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</si>
  <si>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</si>
  <si>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Объём услуг, оплачиваемый потребителями ( к получению) ОАО "ГНЦ НИИАР", всего</t>
  </si>
  <si>
    <t>население</t>
  </si>
  <si>
    <t>прочие потребители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</si>
  <si>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</si>
  <si>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</si>
  <si>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</si>
  <si>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</si>
  <si>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</si>
  <si>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</si>
  <si>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</si>
  <si>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>план 2015 г.</t>
  </si>
  <si>
    <t>факт 2015 г.</t>
  </si>
  <si>
    <t>Объем переданной электрической энергии за 2015 год.</t>
  </si>
  <si>
    <t>План 2015 год</t>
  </si>
  <si>
    <t>Факт 2015 год</t>
  </si>
  <si>
    <t>Прочие потребители по прямым договорам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</si>
</sst>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78" fontId="41" fillId="0" borderId="0">
      <alignment vertical="top"/>
      <protection/>
    </xf>
    <xf numFmtId="178" fontId="48" fillId="0" borderId="0">
      <alignment vertical="top"/>
      <protection/>
    </xf>
    <xf numFmtId="179" fontId="48" fillId="2" borderId="0">
      <alignment vertical="top"/>
      <protection/>
    </xf>
    <xf numFmtId="178" fontId="48" fillId="3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2" fontId="37" fillId="0" borderId="1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5" fontId="37" fillId="0" borderId="0">
      <alignment/>
      <protection locked="0"/>
    </xf>
    <xf numFmtId="172" fontId="38" fillId="0" borderId="0">
      <alignment/>
      <protection locked="0"/>
    </xf>
    <xf numFmtId="172" fontId="38" fillId="0" borderId="0">
      <alignment/>
      <protection locked="0"/>
    </xf>
    <xf numFmtId="172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67" fontId="4" fillId="0" borderId="2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28" fillId="7" borderId="2">
      <alignment/>
      <protection/>
    </xf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0" fontId="51" fillId="0" borderId="0">
      <alignment vertical="top"/>
      <protection/>
    </xf>
    <xf numFmtId="171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0" fontId="53" fillId="0" borderId="0">
      <alignment vertical="top"/>
      <protection/>
    </xf>
    <xf numFmtId="167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0" fontId="48" fillId="0" borderId="0">
      <alignment vertical="top"/>
      <protection/>
    </xf>
    <xf numFmtId="180" fontId="48" fillId="2" borderId="0">
      <alignment vertical="top"/>
      <protection/>
    </xf>
    <xf numFmtId="184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0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7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67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169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0" fontId="41" fillId="0" borderId="0">
      <alignment vertical="top"/>
      <protection/>
    </xf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77" fontId="4" fillId="0" borderId="19" applyFont="0" applyFill="0" applyBorder="0" applyProtection="0">
      <alignment horizontal="center" vertical="center"/>
    </xf>
    <xf numFmtId="176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35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vertical="center"/>
      <protection/>
    </xf>
    <xf numFmtId="4" fontId="64" fillId="3" borderId="27" xfId="1110" applyNumberFormat="1" applyFont="1" applyFill="1" applyBorder="1" applyAlignment="1" applyProtection="1">
      <alignment vertical="center"/>
      <protection/>
    </xf>
    <xf numFmtId="4" fontId="64" fillId="3" borderId="28" xfId="1110" applyNumberFormat="1" applyFont="1" applyFill="1" applyBorder="1" applyAlignment="1" applyProtection="1">
      <alignment vertical="center"/>
      <protection/>
    </xf>
    <xf numFmtId="4" fontId="64" fillId="3" borderId="19" xfId="1110" applyNumberFormat="1" applyFont="1" applyFill="1" applyBorder="1" applyAlignment="1" applyProtection="1">
      <alignment vertical="center"/>
      <protection/>
    </xf>
    <xf numFmtId="4" fontId="64" fillId="3" borderId="29" xfId="1110" applyNumberFormat="1" applyFont="1" applyFill="1" applyBorder="1" applyAlignment="1" applyProtection="1">
      <alignment vertical="center"/>
      <protection/>
    </xf>
    <xf numFmtId="4" fontId="64" fillId="3" borderId="30" xfId="1110" applyNumberFormat="1" applyFont="1" applyFill="1" applyBorder="1" applyAlignment="1" applyProtection="1">
      <alignment vertical="center"/>
      <protection/>
    </xf>
    <xf numFmtId="4" fontId="64" fillId="3" borderId="31" xfId="1110" applyNumberFormat="1" applyFont="1" applyFill="1" applyBorder="1" applyAlignment="1" applyProtection="1">
      <alignment vertical="center"/>
      <protection/>
    </xf>
    <xf numFmtId="4" fontId="64" fillId="3" borderId="25" xfId="1110" applyNumberFormat="1" applyFont="1" applyFill="1" applyBorder="1" applyAlignment="1" applyProtection="1">
      <alignment vertical="center"/>
      <protection/>
    </xf>
    <xf numFmtId="4" fontId="64" fillId="3" borderId="32" xfId="1110" applyNumberFormat="1" applyFont="1" applyFill="1" applyBorder="1" applyAlignment="1" applyProtection="1">
      <alignment vertical="center"/>
      <protection/>
    </xf>
    <xf numFmtId="4" fontId="64" fillId="3" borderId="33" xfId="1110" applyNumberFormat="1" applyFont="1" applyFill="1" applyBorder="1" applyAlignment="1" applyProtection="1">
      <alignment vertical="center"/>
      <protection/>
    </xf>
    <xf numFmtId="4" fontId="64" fillId="3" borderId="34" xfId="1110" applyNumberFormat="1" applyFont="1" applyFill="1" applyBorder="1" applyAlignment="1" applyProtection="1">
      <alignment vertical="center"/>
      <protection/>
    </xf>
    <xf numFmtId="4" fontId="64" fillId="3" borderId="35" xfId="1110" applyNumberFormat="1" applyFont="1" applyFill="1" applyBorder="1" applyAlignment="1" applyProtection="1">
      <alignment vertical="center"/>
      <protection/>
    </xf>
    <xf numFmtId="4" fontId="64" fillId="3" borderId="19" xfId="1110" applyNumberFormat="1" applyFont="1" applyFill="1" applyBorder="1" applyAlignment="1" applyProtection="1">
      <alignment vertical="center"/>
      <protection locked="0"/>
    </xf>
    <xf numFmtId="4" fontId="64" fillId="3" borderId="29" xfId="1110" applyNumberFormat="1" applyFont="1" applyFill="1" applyBorder="1" applyAlignment="1" applyProtection="1">
      <alignment vertical="center"/>
      <protection locked="0"/>
    </xf>
    <xf numFmtId="4" fontId="64" fillId="3" borderId="36" xfId="1110" applyNumberFormat="1" applyFont="1" applyFill="1" applyBorder="1" applyAlignment="1" applyProtection="1">
      <alignment vertical="center"/>
      <protection/>
    </xf>
    <xf numFmtId="4" fontId="64" fillId="3" borderId="37" xfId="1110" applyNumberFormat="1" applyFont="1" applyFill="1" applyBorder="1" applyAlignment="1" applyProtection="1">
      <alignment vertical="center"/>
      <protection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9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3" borderId="4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2" fontId="0" fillId="3" borderId="34" xfId="0" applyNumberFormat="1" applyFill="1" applyBorder="1" applyAlignment="1">
      <alignment horizontal="center" vertical="center"/>
    </xf>
    <xf numFmtId="0" fontId="64" fillId="53" borderId="30" xfId="1110" applyNumberFormat="1" applyFont="1" applyFill="1" applyBorder="1" applyAlignment="1" applyProtection="1">
      <alignment horizontal="center" vertical="center" wrapText="1"/>
      <protection/>
    </xf>
    <xf numFmtId="0" fontId="64" fillId="53" borderId="31" xfId="1110" applyNumberFormat="1" applyFont="1" applyFill="1" applyBorder="1" applyAlignment="1" applyProtection="1">
      <alignment horizontal="center" vertical="center" wrapText="1"/>
      <protection/>
    </xf>
    <xf numFmtId="0" fontId="64" fillId="53" borderId="31" xfId="1111" applyFont="1" applyFill="1" applyBorder="1" applyAlignment="1" applyProtection="1">
      <alignment horizontal="center" vertical="center" wrapText="1"/>
      <protection/>
    </xf>
    <xf numFmtId="0" fontId="64" fillId="53" borderId="32" xfId="1110" applyNumberFormat="1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0" fontId="65" fillId="53" borderId="33" xfId="1109" applyFont="1" applyFill="1" applyBorder="1" applyAlignment="1" applyProtection="1">
      <alignment horizontal="center" vertical="center" wrapText="1"/>
      <protection/>
    </xf>
    <xf numFmtId="0" fontId="65" fillId="53" borderId="34" xfId="1109" applyFont="1" applyFill="1" applyBorder="1" applyAlignment="1" applyProtection="1">
      <alignment horizontal="center" vertical="center" wrapText="1"/>
      <protection/>
    </xf>
    <xf numFmtId="0" fontId="65" fillId="53" borderId="35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2" xfId="1110" applyNumberFormat="1" applyFont="1" applyFill="1" applyBorder="1" applyAlignment="1" applyProtection="1">
      <alignment horizontal="center" vertical="center" wrapText="1"/>
      <protection/>
    </xf>
    <xf numFmtId="0" fontId="66" fillId="53" borderId="42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1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0" fontId="64" fillId="53" borderId="51" xfId="1110" applyFont="1" applyFill="1" applyBorder="1" applyAlignment="1" applyProtection="1">
      <alignment horizontal="left" vertical="center" wrapText="1" indent="1"/>
      <protection/>
    </xf>
    <xf numFmtId="4" fontId="64" fillId="3" borderId="52" xfId="1110" applyNumberFormat="1" applyFont="1" applyFill="1" applyBorder="1" applyAlignment="1" applyProtection="1">
      <alignment vertical="center"/>
      <protection/>
    </xf>
    <xf numFmtId="4" fontId="64" fillId="3" borderId="53" xfId="1110" applyNumberFormat="1" applyFont="1" applyFill="1" applyBorder="1" applyAlignment="1" applyProtection="1">
      <alignment vertical="center"/>
      <protection/>
    </xf>
    <xf numFmtId="4" fontId="64" fillId="3" borderId="54" xfId="1110" applyNumberFormat="1" applyFont="1" applyFill="1" applyBorder="1" applyAlignment="1" applyProtection="1">
      <alignment vertical="center"/>
      <protection/>
    </xf>
    <xf numFmtId="4" fontId="64" fillId="3" borderId="18" xfId="1110" applyNumberFormat="1" applyFont="1" applyFill="1" applyBorder="1" applyAlignment="1" applyProtection="1">
      <alignment horizontal="center" vertical="center"/>
      <protection/>
    </xf>
    <xf numFmtId="4" fontId="64" fillId="3" borderId="55" xfId="1110" applyNumberFormat="1" applyFont="1" applyFill="1" applyBorder="1" applyAlignment="1" applyProtection="1">
      <alignment horizontal="center" vertical="center"/>
      <protection/>
    </xf>
    <xf numFmtId="4" fontId="64" fillId="3" borderId="56" xfId="1110" applyNumberFormat="1" applyFont="1" applyFill="1" applyBorder="1" applyAlignment="1" applyProtection="1">
      <alignment horizontal="center" vertical="center"/>
      <protection/>
    </xf>
    <xf numFmtId="4" fontId="64" fillId="3" borderId="57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2" fontId="0" fillId="3" borderId="35" xfId="0" applyNumberFormat="1" applyFill="1" applyBorder="1" applyAlignment="1">
      <alignment horizontal="center" vertical="center"/>
    </xf>
    <xf numFmtId="0" fontId="0" fillId="53" borderId="51" xfId="0" applyFill="1" applyBorder="1" applyAlignment="1">
      <alignment/>
    </xf>
    <xf numFmtId="0" fontId="0" fillId="53" borderId="49" xfId="0" applyFill="1" applyBorder="1" applyAlignment="1">
      <alignment/>
    </xf>
    <xf numFmtId="0" fontId="0" fillId="53" borderId="41" xfId="0" applyFill="1" applyBorder="1" applyAlignment="1">
      <alignment wrapText="1"/>
    </xf>
    <xf numFmtId="2" fontId="0" fillId="0" borderId="39" xfId="0" applyNumberFormat="1" applyBorder="1" applyAlignment="1">
      <alignment/>
    </xf>
    <xf numFmtId="4" fontId="0" fillId="3" borderId="33" xfId="0" applyNumberFormat="1" applyFill="1" applyBorder="1" applyAlignment="1">
      <alignment horizontal="center" vertical="center"/>
    </xf>
    <xf numFmtId="2" fontId="0" fillId="3" borderId="58" xfId="0" applyNumberFormat="1" applyFill="1" applyBorder="1" applyAlignment="1">
      <alignment horizontal="center" vertical="center"/>
    </xf>
    <xf numFmtId="4" fontId="0" fillId="3" borderId="34" xfId="0" applyNumberFormat="1" applyFill="1" applyBorder="1" applyAlignment="1">
      <alignment horizontal="center" vertical="center"/>
    </xf>
    <xf numFmtId="4" fontId="0" fillId="3" borderId="35" xfId="0" applyNumberFormat="1" applyFill="1" applyBorder="1" applyAlignment="1">
      <alignment horizontal="center" vertical="center"/>
    </xf>
    <xf numFmtId="0" fontId="0" fillId="53" borderId="59" xfId="0" applyFill="1" applyBorder="1" applyAlignment="1">
      <alignment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2" fontId="0" fillId="3" borderId="50" xfId="0" applyNumberFormat="1" applyFill="1" applyBorder="1" applyAlignment="1">
      <alignment horizontal="center" vertical="center"/>
    </xf>
    <xf numFmtId="2" fontId="0" fillId="3" borderId="63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Alignment="1">
      <alignment horizontal="center"/>
    </xf>
    <xf numFmtId="0" fontId="64" fillId="53" borderId="64" xfId="1110" applyNumberFormat="1" applyFont="1" applyFill="1" applyBorder="1" applyAlignment="1" applyProtection="1">
      <alignment horizontal="center" vertical="center"/>
      <protection/>
    </xf>
    <xf numFmtId="0" fontId="64" fillId="53" borderId="65" xfId="1110" applyNumberFormat="1" applyFont="1" applyFill="1" applyBorder="1" applyAlignment="1" applyProtection="1">
      <alignment horizontal="center" vertical="center"/>
      <protection/>
    </xf>
    <xf numFmtId="0" fontId="64" fillId="53" borderId="64" xfId="1110" applyNumberFormat="1" applyFont="1" applyFill="1" applyBorder="1" applyAlignment="1" applyProtection="1">
      <alignment horizontal="center" vertical="center" wrapText="1"/>
      <protection/>
    </xf>
    <xf numFmtId="0" fontId="64" fillId="53" borderId="65" xfId="1110" applyNumberFormat="1" applyFont="1" applyFill="1" applyBorder="1" applyAlignment="1" applyProtection="1">
      <alignment horizontal="center" vertical="center" wrapText="1"/>
      <protection/>
    </xf>
    <xf numFmtId="0" fontId="64" fillId="53" borderId="25" xfId="1110" applyNumberFormat="1" applyFont="1" applyFill="1" applyBorder="1" applyAlignment="1" applyProtection="1">
      <alignment horizontal="center" vertical="center" wrapText="1"/>
      <protection/>
    </xf>
    <xf numFmtId="0" fontId="64" fillId="53" borderId="27" xfId="1110" applyNumberFormat="1" applyFont="1" applyFill="1" applyBorder="1" applyAlignment="1" applyProtection="1">
      <alignment horizontal="center" vertical="center" wrapText="1"/>
      <protection/>
    </xf>
    <xf numFmtId="0" fontId="64" fillId="53" borderId="28" xfId="1110" applyNumberFormat="1" applyFont="1" applyFill="1" applyBorder="1" applyAlignment="1" applyProtection="1">
      <alignment horizontal="center" vertical="center" wrapText="1"/>
      <protection/>
    </xf>
    <xf numFmtId="0" fontId="7" fillId="0" borderId="66" xfId="0" applyFont="1" applyBorder="1" applyAlignment="1">
      <alignment horizontal="center"/>
    </xf>
    <xf numFmtId="0" fontId="7" fillId="53" borderId="38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9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7" xfId="0" applyFont="1" applyFill="1" applyBorder="1" applyAlignment="1">
      <alignment horizontal="center"/>
    </xf>
    <xf numFmtId="0" fontId="7" fillId="53" borderId="67" xfId="0" applyFont="1" applyFill="1" applyBorder="1" applyAlignment="1">
      <alignment horizontal="center"/>
    </xf>
    <xf numFmtId="0" fontId="7" fillId="53" borderId="49" xfId="0" applyFont="1" applyFill="1" applyBorder="1" applyAlignment="1">
      <alignment horizontal="center"/>
    </xf>
    <xf numFmtId="0" fontId="7" fillId="53" borderId="68" xfId="0" applyFont="1" applyFill="1" applyBorder="1" applyAlignment="1">
      <alignment horizontal="center"/>
    </xf>
    <xf numFmtId="0" fontId="7" fillId="53" borderId="69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и наименования показателей" xfId="997"/>
    <cellStyle name="Мои наименования показателей 2" xfId="998"/>
    <cellStyle name="Мои наименования показателей 2 2" xfId="999"/>
    <cellStyle name="Мои наименования показателей 2 3" xfId="1000"/>
    <cellStyle name="Мои наименования показателей 2 4" xfId="1001"/>
    <cellStyle name="Мои наименования показателей 2 5" xfId="1002"/>
    <cellStyle name="Мои наименования показателей 2 6" xfId="1003"/>
    <cellStyle name="Мои наименования показателей 2 7" xfId="1004"/>
    <cellStyle name="Мои наименования показателей 2 8" xfId="1005"/>
    <cellStyle name="Мои наименования показателей 2_1" xfId="1006"/>
    <cellStyle name="Мои наименования показателей 3" xfId="1007"/>
    <cellStyle name="Мои наименования показателей 3 2" xfId="1008"/>
    <cellStyle name="Мои наименования показателей 3 3" xfId="1009"/>
    <cellStyle name="Мои наименования показателей 3 4" xfId="1010"/>
    <cellStyle name="Мои наименования показателей 3 5" xfId="1011"/>
    <cellStyle name="Мои наименования показателей 3 6" xfId="1012"/>
    <cellStyle name="Мои наименования показателей 3 7" xfId="1013"/>
    <cellStyle name="Мои наименования показателей 3 8" xfId="1014"/>
    <cellStyle name="Мои наименования показателей 3_1" xfId="1015"/>
    <cellStyle name="Мои наименования показателей 4" xfId="1016"/>
    <cellStyle name="Мои наименования показателей 4 2" xfId="1017"/>
    <cellStyle name="Мои наименования показателей 4 3" xfId="1018"/>
    <cellStyle name="Мои наименования показателей 4 4" xfId="1019"/>
    <cellStyle name="Мои наименования показателей 4 5" xfId="1020"/>
    <cellStyle name="Мои наименования показателей 4 6" xfId="1021"/>
    <cellStyle name="Мои наименования показателей 4 7" xfId="1022"/>
    <cellStyle name="Мои наименования показателей 4 8" xfId="1023"/>
    <cellStyle name="Мои наименования показателей 4_1" xfId="1024"/>
    <cellStyle name="Мои наименования показателей 5" xfId="1025"/>
    <cellStyle name="Мои наименования показателей 5 2" xfId="1026"/>
    <cellStyle name="Мои наименования показателей 5 3" xfId="1027"/>
    <cellStyle name="Мои наименования показателей 5 4" xfId="1028"/>
    <cellStyle name="Мои наименования показателей 5 5" xfId="1029"/>
    <cellStyle name="Мои наименования показателей 5 6" xfId="1030"/>
    <cellStyle name="Мои наименования показателей 5 7" xfId="1031"/>
    <cellStyle name="Мои наименования показателей 5 8" xfId="1032"/>
    <cellStyle name="Мои наименования показателей 5_1" xfId="1033"/>
    <cellStyle name="Мои наименования показателей 6" xfId="1034"/>
    <cellStyle name="Мои наименования показателей 6 2" xfId="1035"/>
    <cellStyle name="Мои наименования показателей 6_TSET.NET.2.02" xfId="1036"/>
    <cellStyle name="Мои наименования показателей 7" xfId="1037"/>
    <cellStyle name="Мои наименования показателей 7 2" xfId="1038"/>
    <cellStyle name="Мои наименования показателей 7_TSET.NET.2.02" xfId="1039"/>
    <cellStyle name="Мои наименования показателей 8" xfId="1040"/>
    <cellStyle name="Мои наименования показателей 8 2" xfId="1041"/>
    <cellStyle name="Мои наименования показателей 8_TSET.NET.2.02" xfId="1042"/>
    <cellStyle name="Мои наименования показателей_46TE.RT(v1.0)" xfId="1043"/>
    <cellStyle name="Мой заголовок" xfId="1044"/>
    <cellStyle name="Мой заголовок листа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0"/>
  <sheetViews>
    <sheetView tabSelected="1" zoomScale="80" zoomScaleNormal="80" zoomScalePageLayoutView="0" workbookViewId="0" topLeftCell="A1">
      <selection activeCell="K14" sqref="K14"/>
    </sheetView>
  </sheetViews>
  <sheetFormatPr defaultColWidth="9.00390625" defaultRowHeight="15.75"/>
  <cols>
    <col min="1" max="1" width="5.625" style="0" customWidth="1"/>
    <col min="2" max="2" width="36.25390625" style="0" customWidth="1"/>
  </cols>
  <sheetData>
    <row r="1" spans="1:12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7:8" ht="16.5" thickBot="1">
      <c r="G2" s="118" t="s">
        <v>1</v>
      </c>
      <c r="H2" s="118"/>
    </row>
    <row r="3" spans="1:12" ht="15.75">
      <c r="A3" s="111" t="s">
        <v>2</v>
      </c>
      <c r="B3" s="113" t="s">
        <v>3</v>
      </c>
      <c r="C3" s="115" t="s">
        <v>70</v>
      </c>
      <c r="D3" s="116"/>
      <c r="E3" s="116"/>
      <c r="F3" s="116"/>
      <c r="G3" s="117"/>
      <c r="H3" s="115" t="s">
        <v>71</v>
      </c>
      <c r="I3" s="116"/>
      <c r="J3" s="116"/>
      <c r="K3" s="116"/>
      <c r="L3" s="117"/>
    </row>
    <row r="4" spans="1:12" ht="16.5" thickBot="1">
      <c r="A4" s="112"/>
      <c r="B4" s="114"/>
      <c r="C4" s="50" t="s">
        <v>4</v>
      </c>
      <c r="D4" s="51" t="s">
        <v>5</v>
      </c>
      <c r="E4" s="52" t="s">
        <v>6</v>
      </c>
      <c r="F4" s="52" t="s">
        <v>7</v>
      </c>
      <c r="G4" s="53" t="s">
        <v>8</v>
      </c>
      <c r="H4" s="50" t="s">
        <v>4</v>
      </c>
      <c r="I4" s="51" t="s">
        <v>5</v>
      </c>
      <c r="J4" s="52" t="s">
        <v>6</v>
      </c>
      <c r="K4" s="52" t="s">
        <v>7</v>
      </c>
      <c r="L4" s="53" t="s">
        <v>8</v>
      </c>
    </row>
    <row r="5" spans="1:12" ht="16.5" thickBot="1">
      <c r="A5" s="54">
        <v>1</v>
      </c>
      <c r="B5" s="55">
        <v>2</v>
      </c>
      <c r="C5" s="56">
        <v>3</v>
      </c>
      <c r="D5" s="57">
        <v>4</v>
      </c>
      <c r="E5" s="57">
        <v>5</v>
      </c>
      <c r="F5" s="57">
        <v>6</v>
      </c>
      <c r="G5" s="58">
        <v>7</v>
      </c>
      <c r="H5" s="56">
        <v>8</v>
      </c>
      <c r="I5" s="57">
        <v>9</v>
      </c>
      <c r="J5" s="57">
        <v>10</v>
      </c>
      <c r="K5" s="57">
        <v>11</v>
      </c>
      <c r="L5" s="58">
        <v>12</v>
      </c>
    </row>
    <row r="6" spans="1:12" ht="31.5">
      <c r="A6" s="59" t="s">
        <v>9</v>
      </c>
      <c r="B6" s="60" t="s">
        <v>10</v>
      </c>
      <c r="C6" s="23">
        <f>C12+C13</f>
        <v>440.78</v>
      </c>
      <c r="D6" s="18">
        <f>D12+D13+D7</f>
        <v>388.37</v>
      </c>
      <c r="E6" s="18">
        <f>E12+E13+E7</f>
        <v>0</v>
      </c>
      <c r="F6" s="18">
        <f>F12+F13+F7</f>
        <v>136.53</v>
      </c>
      <c r="G6" s="24">
        <f>G12+G13+G7</f>
        <v>55.56</v>
      </c>
      <c r="H6" s="1">
        <f>H12+H13</f>
        <v>396.78943100000004</v>
      </c>
      <c r="I6" s="2">
        <f>I12+I13+I7</f>
        <v>332.566169</v>
      </c>
      <c r="J6" s="2">
        <f>J12+J13+J7</f>
        <v>0</v>
      </c>
      <c r="K6" s="2">
        <f>K12+K13+K7</f>
        <v>127.546243</v>
      </c>
      <c r="L6" s="3">
        <f>L12+L13+L7</f>
        <v>40.768044</v>
      </c>
    </row>
    <row r="7" spans="1:12" ht="31.5">
      <c r="A7" s="61" t="s">
        <v>11</v>
      </c>
      <c r="B7" s="62" t="s">
        <v>12</v>
      </c>
      <c r="C7" s="17">
        <f>D7+E7+F7+G7</f>
        <v>139.68</v>
      </c>
      <c r="D7" s="19"/>
      <c r="E7" s="19"/>
      <c r="F7" s="19">
        <f>F8+F9+F10</f>
        <v>84.12</v>
      </c>
      <c r="G7" s="20">
        <f>G8+G9+G10</f>
        <v>55.56</v>
      </c>
      <c r="H7" s="1">
        <f>I7+J7+K7+L7</f>
        <v>104.091025</v>
      </c>
      <c r="I7" s="4"/>
      <c r="J7" s="4"/>
      <c r="K7" s="4">
        <f>K8+K9+K10</f>
        <v>63.322981</v>
      </c>
      <c r="L7" s="5">
        <f>L8+L9+L10</f>
        <v>40.768044</v>
      </c>
    </row>
    <row r="8" spans="1:12" ht="15.75">
      <c r="A8" s="61" t="s">
        <v>13</v>
      </c>
      <c r="B8" s="63" t="s">
        <v>5</v>
      </c>
      <c r="C8" s="17">
        <f>D8+E8+F8+G8</f>
        <v>84.12</v>
      </c>
      <c r="D8" s="19"/>
      <c r="E8" s="19"/>
      <c r="F8" s="19">
        <v>84.12</v>
      </c>
      <c r="G8" s="20"/>
      <c r="H8" s="1">
        <f>I8+J8+K8+L8</f>
        <v>63.322981</v>
      </c>
      <c r="I8" s="4"/>
      <c r="J8" s="4"/>
      <c r="K8" s="4">
        <v>63.322981</v>
      </c>
      <c r="L8" s="5"/>
    </row>
    <row r="9" spans="1:12" ht="15.75">
      <c r="A9" s="61" t="s">
        <v>14</v>
      </c>
      <c r="B9" s="63" t="s">
        <v>15</v>
      </c>
      <c r="C9" s="17">
        <f>D9+E9+F9+G9</f>
        <v>0</v>
      </c>
      <c r="D9" s="19"/>
      <c r="E9" s="19"/>
      <c r="F9" s="19"/>
      <c r="G9" s="20"/>
      <c r="H9" s="1">
        <f>I9+J9+K9+L9</f>
        <v>0</v>
      </c>
      <c r="I9" s="4"/>
      <c r="J9" s="4"/>
      <c r="K9" s="4"/>
      <c r="L9" s="5"/>
    </row>
    <row r="10" spans="1:12" ht="15.75">
      <c r="A10" s="61" t="s">
        <v>16</v>
      </c>
      <c r="B10" s="63" t="s">
        <v>17</v>
      </c>
      <c r="C10" s="17">
        <f>D10+E10+F10+G10</f>
        <v>55.56</v>
      </c>
      <c r="D10" s="19"/>
      <c r="E10" s="19"/>
      <c r="F10" s="19"/>
      <c r="G10" s="20">
        <v>55.56</v>
      </c>
      <c r="H10" s="1">
        <f>I10+J10+K10+L10</f>
        <v>40.768044</v>
      </c>
      <c r="I10" s="4"/>
      <c r="J10" s="4"/>
      <c r="K10" s="4"/>
      <c r="L10" s="5">
        <v>40.768044</v>
      </c>
    </row>
    <row r="11" spans="1:12" ht="15.75">
      <c r="A11" s="61"/>
      <c r="B11" s="64" t="s">
        <v>18</v>
      </c>
      <c r="C11" s="17"/>
      <c r="D11" s="19"/>
      <c r="E11" s="19"/>
      <c r="F11" s="19"/>
      <c r="G11" s="20"/>
      <c r="H11" s="1"/>
      <c r="I11" s="4"/>
      <c r="J11" s="4"/>
      <c r="K11" s="4"/>
      <c r="L11" s="5"/>
    </row>
    <row r="12" spans="1:12" ht="15.75">
      <c r="A12" s="61" t="s">
        <v>19</v>
      </c>
      <c r="B12" s="62" t="s">
        <v>63</v>
      </c>
      <c r="C12" s="17">
        <f>D12+E12+F12+G12</f>
        <v>252.72</v>
      </c>
      <c r="D12" s="19">
        <v>200.31</v>
      </c>
      <c r="E12" s="19"/>
      <c r="F12" s="19">
        <v>52.41</v>
      </c>
      <c r="G12" s="19"/>
      <c r="H12" s="1">
        <f>I12+J12+K12+L12</f>
        <v>280.58771</v>
      </c>
      <c r="I12" s="4">
        <v>216.364448</v>
      </c>
      <c r="J12" s="4"/>
      <c r="K12" s="4">
        <v>64.223262</v>
      </c>
      <c r="L12" s="5"/>
    </row>
    <row r="13" spans="1:12" ht="16.5" thickBot="1">
      <c r="A13" s="61" t="s">
        <v>20</v>
      </c>
      <c r="B13" s="62" t="s">
        <v>64</v>
      </c>
      <c r="C13" s="21">
        <f>D13+E13+F13+G13</f>
        <v>188.06</v>
      </c>
      <c r="D13" s="22">
        <v>188.06</v>
      </c>
      <c r="E13" s="22"/>
      <c r="F13" s="22"/>
      <c r="G13" s="22"/>
      <c r="H13" s="1">
        <f>I13+J13+K13+L13</f>
        <v>116.201721</v>
      </c>
      <c r="I13" s="4">
        <v>116.201721</v>
      </c>
      <c r="J13" s="4"/>
      <c r="K13" s="4"/>
      <c r="L13" s="5"/>
    </row>
    <row r="14" spans="1:12" ht="31.5">
      <c r="A14" s="59" t="s">
        <v>21</v>
      </c>
      <c r="B14" s="60" t="s">
        <v>22</v>
      </c>
      <c r="C14" s="23">
        <f>C16+C17</f>
        <v>20.11</v>
      </c>
      <c r="D14" s="18">
        <f>D16+D17</f>
        <v>2.51</v>
      </c>
      <c r="E14" s="18"/>
      <c r="F14" s="18">
        <f>F16+F17</f>
        <v>10.83</v>
      </c>
      <c r="G14" s="24">
        <f>G16+G17</f>
        <v>6.7700000000000005</v>
      </c>
      <c r="H14" s="8">
        <f>H16+H17</f>
        <v>24.951154999999996</v>
      </c>
      <c r="I14" s="2">
        <f>I16+I17</f>
        <v>2.485788</v>
      </c>
      <c r="J14" s="2"/>
      <c r="K14" s="2">
        <f>K16+K17</f>
        <v>21.102784</v>
      </c>
      <c r="L14" s="3">
        <f>L16+L17</f>
        <v>1.362583</v>
      </c>
    </row>
    <row r="15" spans="1:12" ht="15.75">
      <c r="A15" s="61"/>
      <c r="B15" s="62" t="s">
        <v>23</v>
      </c>
      <c r="C15" s="17">
        <f>C14/C6*100</f>
        <v>4.562366713553247</v>
      </c>
      <c r="D15" s="19">
        <f>D14/D6*100</f>
        <v>0.6462909081545948</v>
      </c>
      <c r="E15" s="19"/>
      <c r="F15" s="19">
        <f>F14/F6*100</f>
        <v>7.932322566468908</v>
      </c>
      <c r="G15" s="20">
        <f>G14/G6*100</f>
        <v>12.185025197984162</v>
      </c>
      <c r="H15" s="1">
        <f>H14/H6*100</f>
        <v>6.288260989491929</v>
      </c>
      <c r="I15" s="4">
        <f>I14/I6*100</f>
        <v>0.7474566662852589</v>
      </c>
      <c r="J15" s="4"/>
      <c r="K15" s="4">
        <f>K14/K6*100</f>
        <v>16.545202354568765</v>
      </c>
      <c r="L15" s="5">
        <f>L14/L6*100</f>
        <v>3.342282008918554</v>
      </c>
    </row>
    <row r="16" spans="1:12" ht="31.5">
      <c r="A16" s="61" t="s">
        <v>24</v>
      </c>
      <c r="B16" s="62" t="s">
        <v>25</v>
      </c>
      <c r="C16" s="17">
        <f>D16+E16+F16+G16</f>
        <v>0.71</v>
      </c>
      <c r="D16" s="19"/>
      <c r="E16" s="19"/>
      <c r="F16" s="19">
        <v>0.43</v>
      </c>
      <c r="G16" s="20">
        <v>0.28</v>
      </c>
      <c r="H16" s="1">
        <f>I16+J16+K16+L16</f>
        <v>0.7154999999999999</v>
      </c>
      <c r="I16" s="4">
        <v>0.077877</v>
      </c>
      <c r="J16" s="4"/>
      <c r="K16" s="4">
        <v>0.594935</v>
      </c>
      <c r="L16" s="5">
        <v>0.042688</v>
      </c>
    </row>
    <row r="17" spans="1:12" ht="32.25" thickBot="1">
      <c r="A17" s="65" t="s">
        <v>26</v>
      </c>
      <c r="B17" s="66" t="s">
        <v>27</v>
      </c>
      <c r="C17" s="21">
        <f>D17+E17+F17+G17</f>
        <v>19.4</v>
      </c>
      <c r="D17" s="22">
        <v>2.51</v>
      </c>
      <c r="E17" s="22"/>
      <c r="F17" s="22">
        <v>10.4</v>
      </c>
      <c r="G17" s="25">
        <v>6.49</v>
      </c>
      <c r="H17" s="6">
        <f>I17+J17+K17+L17</f>
        <v>24.235654999999998</v>
      </c>
      <c r="I17" s="7">
        <f>2.485788-I16</f>
        <v>2.407911</v>
      </c>
      <c r="J17" s="7"/>
      <c r="K17" s="7">
        <f>21.102784-K16</f>
        <v>20.507849</v>
      </c>
      <c r="L17" s="9">
        <f>1.362583-L16</f>
        <v>1.319895</v>
      </c>
    </row>
    <row r="18" spans="1:15" ht="95.25" thickBot="1">
      <c r="A18" s="67" t="s">
        <v>28</v>
      </c>
      <c r="B18" s="68" t="s">
        <v>48</v>
      </c>
      <c r="C18" s="85">
        <f>D18+E18+F18+G18</f>
        <v>8.319999999999999</v>
      </c>
      <c r="D18" s="86"/>
      <c r="E18" s="86"/>
      <c r="F18" s="86">
        <v>8.12</v>
      </c>
      <c r="G18" s="86">
        <v>0.2</v>
      </c>
      <c r="H18" s="10">
        <f>I18+J18+K18+L18</f>
        <v>7.515053999999999</v>
      </c>
      <c r="I18" s="11"/>
      <c r="J18" s="11"/>
      <c r="K18" s="11">
        <v>7.163072</v>
      </c>
      <c r="L18" s="12">
        <v>0.351982</v>
      </c>
      <c r="N18" s="91"/>
      <c r="O18" s="91"/>
    </row>
    <row r="19" spans="1:15" ht="31.5">
      <c r="A19" s="59" t="s">
        <v>29</v>
      </c>
      <c r="B19" s="78" t="s">
        <v>30</v>
      </c>
      <c r="C19" s="23">
        <f>C20+C28+C29+0.01</f>
        <v>412.35800000000006</v>
      </c>
      <c r="D19" s="18">
        <f>D20+D28+D29</f>
        <v>301.74</v>
      </c>
      <c r="E19" s="18">
        <f>E20+E28+E29</f>
        <v>0.004</v>
      </c>
      <c r="F19" s="18">
        <f>F20+F28+F29</f>
        <v>62.019999999999996</v>
      </c>
      <c r="G19" s="24">
        <f>G20+G28+G29</f>
        <v>48.587999999999994</v>
      </c>
      <c r="H19" s="82">
        <f>H20+H28+H29+0.01</f>
        <v>364.333222</v>
      </c>
      <c r="I19" s="2">
        <f>I20+I28+I29</f>
        <v>266.7574</v>
      </c>
      <c r="J19" s="2">
        <f>J20+J28+J29</f>
        <v>0.004</v>
      </c>
      <c r="K19" s="2">
        <f>K20+K28+K29</f>
        <v>58.512343</v>
      </c>
      <c r="L19" s="3">
        <f>L20+L28+L29</f>
        <v>39.053479</v>
      </c>
      <c r="N19" s="92"/>
      <c r="O19" s="91"/>
    </row>
    <row r="20" spans="1:15" ht="15.75">
      <c r="A20" s="61" t="s">
        <v>31</v>
      </c>
      <c r="B20" s="79" t="s">
        <v>32</v>
      </c>
      <c r="C20" s="17">
        <f aca="true" t="shared" si="0" ref="C20:L20">C22+C24+C26+C27</f>
        <v>249.544</v>
      </c>
      <c r="D20" s="19">
        <f t="shared" si="0"/>
        <v>139.84</v>
      </c>
      <c r="E20" s="19">
        <f t="shared" si="0"/>
        <v>0</v>
      </c>
      <c r="F20" s="19">
        <f t="shared" si="0"/>
        <v>61.16</v>
      </c>
      <c r="G20" s="20">
        <f t="shared" si="0"/>
        <v>48.544</v>
      </c>
      <c r="H20" s="83">
        <f t="shared" si="0"/>
        <v>198.96392</v>
      </c>
      <c r="I20" s="4">
        <f t="shared" si="0"/>
        <v>101.948831</v>
      </c>
      <c r="J20" s="4">
        <f t="shared" si="0"/>
        <v>0</v>
      </c>
      <c r="K20" s="4">
        <f t="shared" si="0"/>
        <v>58.006804</v>
      </c>
      <c r="L20" s="5">
        <f t="shared" si="0"/>
        <v>39.008285</v>
      </c>
      <c r="N20" s="91"/>
      <c r="O20" s="91"/>
    </row>
    <row r="21" spans="1:15" ht="47.25">
      <c r="A21" s="61"/>
      <c r="B21" s="80" t="s">
        <v>33</v>
      </c>
      <c r="C21" s="17"/>
      <c r="D21" s="26"/>
      <c r="E21" s="26"/>
      <c r="F21" s="26"/>
      <c r="G21" s="27"/>
      <c r="H21" s="83"/>
      <c r="I21" s="13"/>
      <c r="J21" s="13"/>
      <c r="K21" s="13"/>
      <c r="L21" s="14"/>
      <c r="N21" s="91"/>
      <c r="O21" s="91"/>
    </row>
    <row r="22" spans="1:15" ht="15.75">
      <c r="A22" s="61" t="s">
        <v>34</v>
      </c>
      <c r="B22" s="80" t="s">
        <v>35</v>
      </c>
      <c r="C22" s="17">
        <f>D22+E22+F22+G22</f>
        <v>69.12</v>
      </c>
      <c r="D22" s="26"/>
      <c r="E22" s="26"/>
      <c r="F22" s="26">
        <v>27.4</v>
      </c>
      <c r="G22" s="27">
        <v>41.72</v>
      </c>
      <c r="H22" s="83">
        <f>I22+J22+K22+L22</f>
        <v>67.266689</v>
      </c>
      <c r="I22" s="13">
        <f>0.148293+6.927708</f>
        <v>7.076001</v>
      </c>
      <c r="J22" s="13"/>
      <c r="K22" s="13">
        <v>23.600917</v>
      </c>
      <c r="L22" s="14">
        <v>36.589771</v>
      </c>
      <c r="N22" s="91"/>
      <c r="O22" s="91"/>
    </row>
    <row r="23" spans="1:12" ht="15.75">
      <c r="A23" s="61"/>
      <c r="B23" s="80" t="s">
        <v>36</v>
      </c>
      <c r="C23" s="17">
        <v>0</v>
      </c>
      <c r="D23" s="26"/>
      <c r="E23" s="26"/>
      <c r="F23" s="26"/>
      <c r="G23" s="27"/>
      <c r="H23" s="83">
        <v>0</v>
      </c>
      <c r="I23" s="13"/>
      <c r="J23" s="13"/>
      <c r="K23" s="13"/>
      <c r="L23" s="14"/>
    </row>
    <row r="24" spans="1:12" ht="15.75">
      <c r="A24" s="61" t="s">
        <v>37</v>
      </c>
      <c r="B24" s="80" t="s">
        <v>38</v>
      </c>
      <c r="C24" s="17">
        <v>0</v>
      </c>
      <c r="D24" s="26"/>
      <c r="E24" s="26"/>
      <c r="F24" s="26"/>
      <c r="G24" s="27"/>
      <c r="H24" s="83">
        <v>0</v>
      </c>
      <c r="I24" s="13"/>
      <c r="J24" s="13"/>
      <c r="K24" s="13"/>
      <c r="L24" s="14"/>
    </row>
    <row r="25" spans="1:12" ht="15.75">
      <c r="A25" s="61"/>
      <c r="B25" s="80" t="s">
        <v>36</v>
      </c>
      <c r="C25" s="17">
        <v>0</v>
      </c>
      <c r="D25" s="26"/>
      <c r="E25" s="26"/>
      <c r="F25" s="26"/>
      <c r="G25" s="27"/>
      <c r="H25" s="83">
        <v>0</v>
      </c>
      <c r="I25" s="13"/>
      <c r="J25" s="13"/>
      <c r="K25" s="13"/>
      <c r="L25" s="14"/>
    </row>
    <row r="26" spans="1:12" ht="31.5">
      <c r="A26" s="61" t="s">
        <v>39</v>
      </c>
      <c r="B26" s="80" t="s">
        <v>40</v>
      </c>
      <c r="C26" s="17">
        <f>D26+E26+F26+G26</f>
        <v>153.894</v>
      </c>
      <c r="D26" s="26">
        <v>128.97</v>
      </c>
      <c r="E26" s="26"/>
      <c r="F26" s="26">
        <v>19.31</v>
      </c>
      <c r="G26" s="27">
        <v>5.614</v>
      </c>
      <c r="H26" s="83">
        <f>I26+J26+K26+L26</f>
        <v>93.02100800000001</v>
      </c>
      <c r="I26" s="13">
        <f>101.948831-I22-I27</f>
        <v>82.00881</v>
      </c>
      <c r="J26" s="13"/>
      <c r="K26" s="13">
        <f>50.832889+7.173915-K27-K22</f>
        <v>10.217293000000009</v>
      </c>
      <c r="L26" s="14">
        <f>39.008285-L27-L22</f>
        <v>0.794905</v>
      </c>
    </row>
    <row r="27" spans="1:12" ht="31.5">
      <c r="A27" s="61" t="s">
        <v>41</v>
      </c>
      <c r="B27" s="80" t="s">
        <v>42</v>
      </c>
      <c r="C27" s="17">
        <f>D27+E27+F27+G27</f>
        <v>26.53</v>
      </c>
      <c r="D27" s="26">
        <v>10.87</v>
      </c>
      <c r="E27" s="26"/>
      <c r="F27" s="26">
        <v>14.45</v>
      </c>
      <c r="G27" s="27">
        <v>1.21</v>
      </c>
      <c r="H27" s="83">
        <f>I27+J27+K27+L27</f>
        <v>38.676223</v>
      </c>
      <c r="I27" s="13">
        <v>12.86402</v>
      </c>
      <c r="J27" s="13"/>
      <c r="K27" s="13">
        <v>24.188594</v>
      </c>
      <c r="L27" s="14">
        <v>1.623609</v>
      </c>
    </row>
    <row r="28" spans="1:12" ht="31.5">
      <c r="A28" s="61" t="s">
        <v>43</v>
      </c>
      <c r="B28" s="79" t="s">
        <v>44</v>
      </c>
      <c r="C28" s="17">
        <v>0</v>
      </c>
      <c r="D28" s="19">
        <v>0</v>
      </c>
      <c r="E28" s="19">
        <v>0.004</v>
      </c>
      <c r="F28" s="19">
        <v>0</v>
      </c>
      <c r="G28" s="20">
        <v>0</v>
      </c>
      <c r="H28" s="83">
        <v>0</v>
      </c>
      <c r="I28" s="4">
        <v>0</v>
      </c>
      <c r="J28" s="4">
        <v>0.004</v>
      </c>
      <c r="K28" s="4">
        <v>0</v>
      </c>
      <c r="L28" s="5">
        <v>0</v>
      </c>
    </row>
    <row r="29" spans="1:12" ht="16.5" thickBot="1">
      <c r="A29" s="65" t="s">
        <v>45</v>
      </c>
      <c r="B29" s="81" t="s">
        <v>46</v>
      </c>
      <c r="C29" s="21">
        <f>D29+E29+F29+G29</f>
        <v>162.80400000000003</v>
      </c>
      <c r="D29" s="22">
        <v>161.9</v>
      </c>
      <c r="E29" s="22">
        <v>0</v>
      </c>
      <c r="F29" s="22">
        <v>0.86</v>
      </c>
      <c r="G29" s="25">
        <v>0.044</v>
      </c>
      <c r="H29" s="84">
        <f>I29+J29+K29+L29</f>
        <v>165.359302</v>
      </c>
      <c r="I29" s="15">
        <v>164.808569</v>
      </c>
      <c r="J29" s="15">
        <v>0</v>
      </c>
      <c r="K29" s="15">
        <v>0.505539</v>
      </c>
      <c r="L29" s="16">
        <v>0.045194</v>
      </c>
    </row>
    <row r="30" spans="1:12" ht="16.5" thickBot="1">
      <c r="A30" s="67">
        <v>5</v>
      </c>
      <c r="B30" s="68" t="s">
        <v>47</v>
      </c>
      <c r="C30" s="87">
        <f>D30+E30+F30+G30</f>
        <v>-0.001999999999997556</v>
      </c>
      <c r="D30" s="88">
        <f>D6-D14-D18-D19-F8</f>
        <v>0</v>
      </c>
      <c r="E30" s="88">
        <f>E6-E14-E18-E19</f>
        <v>-0.004</v>
      </c>
      <c r="F30" s="88">
        <f>F6-F14-F18-F19-G10</f>
        <v>0</v>
      </c>
      <c r="G30" s="88">
        <f>G6-G14-G18-G19</f>
        <v>0.0020000000000024443</v>
      </c>
      <c r="H30" s="10">
        <f>I30+J30+K30+L30</f>
        <v>-0.004</v>
      </c>
      <c r="I30" s="11">
        <f>I6-I14-I18-I19-K8</f>
        <v>0</v>
      </c>
      <c r="J30" s="11">
        <f>J6-J14-J18-J19</f>
        <v>-0.004</v>
      </c>
      <c r="K30" s="11">
        <f>K6-K14-K18-K19-L10</f>
        <v>0</v>
      </c>
      <c r="L30" s="12">
        <f>L6-L14-L18-L19</f>
        <v>0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7" right="0.7" top="0.75" bottom="0.75" header="0.3" footer="0.3"/>
  <pageSetup orientation="portrait" paperSize="9"/>
  <ignoredErrors>
    <ignoredError sqref="F30" formula="1"/>
    <ignoredError sqref="I26:J26 L26 I22" unlockedFormula="1"/>
    <ignoredError sqref="A6: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0"/>
  <sheetViews>
    <sheetView zoomScale="80" zoomScaleNormal="80" zoomScalePageLayoutView="0" workbookViewId="0" topLeftCell="A1">
      <selection activeCell="G34" sqref="G34"/>
    </sheetView>
  </sheetViews>
  <sheetFormatPr defaultColWidth="9.00390625" defaultRowHeight="15.75"/>
  <cols>
    <col min="1" max="1" width="39.625" style="0" customWidth="1"/>
  </cols>
  <sheetData>
    <row r="1" spans="1:11" ht="19.5" thickBot="1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>
      <c r="A2" s="124" t="s">
        <v>49</v>
      </c>
      <c r="B2" s="127" t="s">
        <v>67</v>
      </c>
      <c r="C2" s="128"/>
      <c r="D2" s="128"/>
      <c r="E2" s="128"/>
      <c r="F2" s="128"/>
      <c r="G2" s="129" t="s">
        <v>68</v>
      </c>
      <c r="H2" s="128"/>
      <c r="I2" s="128"/>
      <c r="J2" s="128"/>
      <c r="K2" s="130"/>
    </row>
    <row r="3" spans="1:11" ht="15.75">
      <c r="A3" s="125"/>
      <c r="B3" s="131" t="s">
        <v>61</v>
      </c>
      <c r="C3" s="131"/>
      <c r="D3" s="131"/>
      <c r="E3" s="131"/>
      <c r="F3" s="131"/>
      <c r="G3" s="132" t="s">
        <v>61</v>
      </c>
      <c r="H3" s="133"/>
      <c r="I3" s="133"/>
      <c r="J3" s="133"/>
      <c r="K3" s="134"/>
    </row>
    <row r="4" spans="1:11" ht="16.5" thickBot="1">
      <c r="A4" s="126"/>
      <c r="B4" s="69" t="s">
        <v>4</v>
      </c>
      <c r="C4" s="70" t="s">
        <v>5</v>
      </c>
      <c r="D4" s="70" t="s">
        <v>15</v>
      </c>
      <c r="E4" s="70" t="s">
        <v>17</v>
      </c>
      <c r="F4" s="71" t="s">
        <v>8</v>
      </c>
      <c r="G4" s="72" t="s">
        <v>4</v>
      </c>
      <c r="H4" s="70" t="s">
        <v>5</v>
      </c>
      <c r="I4" s="70" t="s">
        <v>15</v>
      </c>
      <c r="J4" s="70" t="s">
        <v>17</v>
      </c>
      <c r="K4" s="73" t="s">
        <v>8</v>
      </c>
    </row>
    <row r="5" spans="1:11" ht="16.5" thickBot="1">
      <c r="A5" s="119" t="s">
        <v>50</v>
      </c>
      <c r="B5" s="120"/>
      <c r="C5" s="120"/>
      <c r="D5" s="120"/>
      <c r="E5" s="120"/>
      <c r="F5" s="120"/>
      <c r="G5" s="121"/>
      <c r="H5" s="121"/>
      <c r="I5" s="121"/>
      <c r="J5" s="121"/>
      <c r="K5" s="122"/>
    </row>
    <row r="6" spans="1:11" ht="15.75">
      <c r="A6" s="74" t="s">
        <v>51</v>
      </c>
      <c r="B6" s="28"/>
      <c r="C6" s="29"/>
      <c r="D6" s="29"/>
      <c r="E6" s="29"/>
      <c r="F6" s="30"/>
      <c r="G6" s="28"/>
      <c r="H6" s="29"/>
      <c r="I6" s="29"/>
      <c r="J6" s="29"/>
      <c r="K6" s="30"/>
    </row>
    <row r="7" spans="1:11" ht="15.75">
      <c r="A7" s="75" t="s">
        <v>66</v>
      </c>
      <c r="B7" s="44"/>
      <c r="C7" s="40"/>
      <c r="D7" s="40"/>
      <c r="E7" s="40"/>
      <c r="F7" s="45"/>
      <c r="G7" s="44"/>
      <c r="H7" s="40"/>
      <c r="I7" s="40"/>
      <c r="J7" s="40"/>
      <c r="K7" s="45"/>
    </row>
    <row r="8" spans="1:11" ht="15.75">
      <c r="A8" s="75" t="s">
        <v>52</v>
      </c>
      <c r="B8" s="42">
        <f>C8+E8</f>
        <v>129.13</v>
      </c>
      <c r="C8" s="41">
        <v>114.43</v>
      </c>
      <c r="D8" s="41"/>
      <c r="E8" s="41">
        <f>(3.61+2.66+1.08)*2</f>
        <v>14.7</v>
      </c>
      <c r="F8" s="43"/>
      <c r="G8" s="42">
        <f>H8+J8+K8</f>
        <v>108.946435</v>
      </c>
      <c r="H8" s="41">
        <v>105.111059</v>
      </c>
      <c r="I8" s="41"/>
      <c r="J8" s="41">
        <f>2.28276+1.070482+0.405994</f>
        <v>3.759236</v>
      </c>
      <c r="K8" s="43">
        <v>0.07614</v>
      </c>
    </row>
    <row r="9" spans="1:11" ht="16.5" thickBot="1">
      <c r="A9" s="77" t="s">
        <v>53</v>
      </c>
      <c r="B9" s="46">
        <f>C9+E9</f>
        <v>55.104</v>
      </c>
      <c r="C9" s="47">
        <v>52</v>
      </c>
      <c r="D9" s="47"/>
      <c r="E9" s="47">
        <f>0.824+2.28</f>
        <v>3.1039999999999996</v>
      </c>
      <c r="F9" s="48"/>
      <c r="G9" s="42">
        <f>H9+J9+K9</f>
        <v>55.104</v>
      </c>
      <c r="H9" s="41">
        <f>621.33/12</f>
        <v>51.7775</v>
      </c>
      <c r="I9" s="41"/>
      <c r="J9" s="41">
        <f>(9.888+25.856+2.67)/12</f>
        <v>3.201166666666667</v>
      </c>
      <c r="K9" s="43">
        <f>1.504/12</f>
        <v>0.12533333333333332</v>
      </c>
    </row>
    <row r="10" spans="1:11" ht="15.75" hidden="1">
      <c r="A10" s="102" t="s">
        <v>51</v>
      </c>
      <c r="B10" s="103"/>
      <c r="C10" s="104"/>
      <c r="D10" s="104"/>
      <c r="E10" s="104"/>
      <c r="F10" s="105"/>
      <c r="G10" s="42"/>
      <c r="H10" s="41"/>
      <c r="I10" s="41"/>
      <c r="J10" s="41"/>
      <c r="K10" s="43"/>
    </row>
    <row r="11" spans="1:11" ht="15.75" hidden="1">
      <c r="A11" s="75" t="s">
        <v>54</v>
      </c>
      <c r="B11" s="44"/>
      <c r="C11" s="40"/>
      <c r="D11" s="40"/>
      <c r="E11" s="40"/>
      <c r="F11" s="45"/>
      <c r="G11" s="42"/>
      <c r="H11" s="41"/>
      <c r="I11" s="41"/>
      <c r="J11" s="41"/>
      <c r="K11" s="43"/>
    </row>
    <row r="12" spans="1:11" ht="15.75" hidden="1">
      <c r="A12" s="75" t="s">
        <v>52</v>
      </c>
      <c r="B12" s="44">
        <v>114.43</v>
      </c>
      <c r="C12" s="40">
        <v>114.43</v>
      </c>
      <c r="D12" s="40"/>
      <c r="E12" s="40"/>
      <c r="F12" s="45"/>
      <c r="G12" s="42"/>
      <c r="H12" s="41"/>
      <c r="I12" s="41"/>
      <c r="J12" s="41"/>
      <c r="K12" s="43"/>
    </row>
    <row r="13" spans="1:11" ht="15.75" hidden="1">
      <c r="A13" s="75" t="s">
        <v>53</v>
      </c>
      <c r="B13" s="44">
        <v>52</v>
      </c>
      <c r="C13" s="40">
        <v>52</v>
      </c>
      <c r="D13" s="40"/>
      <c r="E13" s="40"/>
      <c r="F13" s="45"/>
      <c r="G13" s="42"/>
      <c r="H13" s="41"/>
      <c r="I13" s="41"/>
      <c r="J13" s="41"/>
      <c r="K13" s="43"/>
    </row>
    <row r="14" spans="1:11" ht="15.75" hidden="1">
      <c r="A14" s="75" t="s">
        <v>55</v>
      </c>
      <c r="B14" s="44"/>
      <c r="C14" s="40"/>
      <c r="D14" s="40"/>
      <c r="E14" s="40"/>
      <c r="F14" s="45"/>
      <c r="G14" s="42"/>
      <c r="H14" s="41"/>
      <c r="I14" s="41"/>
      <c r="J14" s="41"/>
      <c r="K14" s="43"/>
    </row>
    <row r="15" spans="1:11" ht="15.75" hidden="1">
      <c r="A15" s="75" t="s">
        <v>52</v>
      </c>
      <c r="B15" s="44">
        <v>1.74</v>
      </c>
      <c r="C15" s="40"/>
      <c r="D15" s="40"/>
      <c r="E15" s="40">
        <v>1.74</v>
      </c>
      <c r="F15" s="45"/>
      <c r="G15" s="42"/>
      <c r="H15" s="41"/>
      <c r="I15" s="41"/>
      <c r="J15" s="41"/>
      <c r="K15" s="43"/>
    </row>
    <row r="16" spans="1:11" ht="15.75" hidden="1">
      <c r="A16" s="75" t="s">
        <v>53</v>
      </c>
      <c r="B16" s="44">
        <v>0.2</v>
      </c>
      <c r="C16" s="40"/>
      <c r="D16" s="40"/>
      <c r="E16" s="40">
        <v>0.2</v>
      </c>
      <c r="F16" s="45"/>
      <c r="G16" s="42"/>
      <c r="H16" s="41"/>
      <c r="I16" s="41"/>
      <c r="J16" s="41"/>
      <c r="K16" s="43"/>
    </row>
    <row r="17" spans="1:11" ht="15.75" hidden="1">
      <c r="A17" s="75" t="s">
        <v>56</v>
      </c>
      <c r="B17" s="44"/>
      <c r="C17" s="40"/>
      <c r="D17" s="40"/>
      <c r="E17" s="40"/>
      <c r="F17" s="45"/>
      <c r="G17" s="42"/>
      <c r="H17" s="41"/>
      <c r="I17" s="41"/>
      <c r="J17" s="41"/>
      <c r="K17" s="43"/>
    </row>
    <row r="18" spans="1:11" ht="15.75" hidden="1">
      <c r="A18" s="75" t="s">
        <v>52</v>
      </c>
      <c r="B18" s="44">
        <v>7.32</v>
      </c>
      <c r="C18" s="40"/>
      <c r="D18" s="40"/>
      <c r="E18" s="40">
        <v>7.32</v>
      </c>
      <c r="F18" s="45"/>
      <c r="G18" s="42"/>
      <c r="H18" s="41"/>
      <c r="I18" s="41"/>
      <c r="J18" s="41"/>
      <c r="K18" s="43"/>
    </row>
    <row r="19" spans="1:11" ht="15.75" hidden="1">
      <c r="A19" s="76" t="s">
        <v>53</v>
      </c>
      <c r="B19" s="34">
        <v>0.82</v>
      </c>
      <c r="C19" s="35"/>
      <c r="D19" s="35"/>
      <c r="E19" s="35">
        <v>0.82</v>
      </c>
      <c r="F19" s="36"/>
      <c r="G19" s="37"/>
      <c r="H19" s="38"/>
      <c r="I19" s="38"/>
      <c r="J19" s="38"/>
      <c r="K19" s="39"/>
    </row>
    <row r="20" spans="1:11" ht="15.75" hidden="1">
      <c r="A20" s="90" t="s">
        <v>62</v>
      </c>
      <c r="B20" s="44"/>
      <c r="C20" s="40"/>
      <c r="D20" s="40"/>
      <c r="E20" s="40"/>
      <c r="F20" s="45"/>
      <c r="G20" s="42"/>
      <c r="H20" s="41"/>
      <c r="I20" s="41"/>
      <c r="J20" s="41"/>
      <c r="K20" s="43"/>
    </row>
    <row r="21" spans="1:11" ht="15.75" hidden="1">
      <c r="A21" s="75" t="s">
        <v>52</v>
      </c>
      <c r="B21" s="44">
        <v>2.88</v>
      </c>
      <c r="C21" s="40"/>
      <c r="D21" s="40"/>
      <c r="E21" s="40">
        <v>2.88</v>
      </c>
      <c r="F21" s="45"/>
      <c r="G21" s="42"/>
      <c r="H21" s="41"/>
      <c r="I21" s="41"/>
      <c r="J21" s="41"/>
      <c r="K21" s="43"/>
    </row>
    <row r="22" spans="1:11" ht="16.5" hidden="1" thickBot="1">
      <c r="A22" s="77" t="s">
        <v>53</v>
      </c>
      <c r="B22" s="44">
        <v>2.28</v>
      </c>
      <c r="C22" s="40"/>
      <c r="D22" s="40"/>
      <c r="E22" s="40">
        <v>2.28</v>
      </c>
      <c r="F22" s="45"/>
      <c r="G22" s="42"/>
      <c r="H22" s="41"/>
      <c r="I22" s="41"/>
      <c r="J22" s="41"/>
      <c r="K22" s="43"/>
    </row>
    <row r="23" spans="1:11" ht="16.5" thickBot="1">
      <c r="A23" s="119" t="s">
        <v>57</v>
      </c>
      <c r="B23" s="120"/>
      <c r="C23" s="120"/>
      <c r="D23" s="120"/>
      <c r="E23" s="120"/>
      <c r="F23" s="120"/>
      <c r="G23" s="121"/>
      <c r="H23" s="121"/>
      <c r="I23" s="121"/>
      <c r="J23" s="121"/>
      <c r="K23" s="122"/>
    </row>
    <row r="24" spans="1:11" ht="15.75">
      <c r="A24" s="95" t="s">
        <v>51</v>
      </c>
      <c r="B24" s="28"/>
      <c r="C24" s="29"/>
      <c r="D24" s="29"/>
      <c r="E24" s="29"/>
      <c r="F24" s="30"/>
      <c r="G24" s="28"/>
      <c r="H24" s="29"/>
      <c r="I24" s="29"/>
      <c r="J24" s="29"/>
      <c r="K24" s="30"/>
    </row>
    <row r="25" spans="1:11" ht="15.75">
      <c r="A25" s="90" t="s">
        <v>65</v>
      </c>
      <c r="B25" s="42">
        <f>C25+E25+F25</f>
        <v>90.64961</v>
      </c>
      <c r="C25" s="41">
        <f>C27+C28</f>
        <v>8.6</v>
      </c>
      <c r="D25" s="41"/>
      <c r="E25" s="41">
        <f>E27+E28</f>
        <v>42.67</v>
      </c>
      <c r="F25" s="43">
        <f>F27+F28</f>
        <v>39.37960999999999</v>
      </c>
      <c r="G25" s="42">
        <f>H25+J25+K25</f>
        <v>78.364478</v>
      </c>
      <c r="H25" s="41">
        <f>H27+H28</f>
        <v>7.441533</v>
      </c>
      <c r="I25" s="41"/>
      <c r="J25" s="41">
        <f>J27+J28</f>
        <v>33.553829</v>
      </c>
      <c r="K25" s="43">
        <f>K27+K28</f>
        <v>37.369116000000005</v>
      </c>
    </row>
    <row r="26" spans="1:11" ht="15.75">
      <c r="A26" s="90" t="s">
        <v>51</v>
      </c>
      <c r="B26" s="106"/>
      <c r="C26" s="41"/>
      <c r="D26" s="41"/>
      <c r="E26" s="41"/>
      <c r="F26" s="107"/>
      <c r="G26" s="42"/>
      <c r="H26" s="41"/>
      <c r="I26" s="41"/>
      <c r="J26" s="41"/>
      <c r="K26" s="43"/>
    </row>
    <row r="27" spans="1:11" ht="15.75">
      <c r="A27" s="90" t="s">
        <v>58</v>
      </c>
      <c r="B27" s="42">
        <f>18.75+17.00961</f>
        <v>35.759609999999995</v>
      </c>
      <c r="C27" s="41"/>
      <c r="D27" s="41"/>
      <c r="E27" s="41">
        <v>2.06</v>
      </c>
      <c r="F27" s="107">
        <f>B27-E27</f>
        <v>33.69960999999999</v>
      </c>
      <c r="G27" s="42">
        <f>J27+K27</f>
        <v>33.901624000000005</v>
      </c>
      <c r="H27" s="41"/>
      <c r="I27" s="41"/>
      <c r="J27" s="41">
        <f>1.226317+0.142946+0.153863+0.00608+0.021722+0.40082</f>
        <v>1.9517480000000003</v>
      </c>
      <c r="K27" s="43">
        <f>30.192539+1.644151+0.063286+0.0499</f>
        <v>31.949876000000003</v>
      </c>
    </row>
    <row r="28" spans="1:11" ht="15.75">
      <c r="A28" s="90" t="s">
        <v>59</v>
      </c>
      <c r="B28" s="42">
        <f>C28+E28+F28</f>
        <v>54.89</v>
      </c>
      <c r="C28" s="41">
        <f>8.83+10.64-C30</f>
        <v>8.6</v>
      </c>
      <c r="D28" s="41"/>
      <c r="E28" s="41">
        <f>27.03+28.03-E30</f>
        <v>40.61</v>
      </c>
      <c r="F28" s="107">
        <f>3.03+3.86-F30</f>
        <v>5.68</v>
      </c>
      <c r="G28" s="42">
        <f>H28+J28+K28</f>
        <v>44.46285400000001</v>
      </c>
      <c r="H28" s="41">
        <f>0.148293+7.29324</f>
        <v>7.441533</v>
      </c>
      <c r="I28" s="41"/>
      <c r="J28" s="41">
        <f>9.952962+21.64281+0.006309</f>
        <v>31.602081000000002</v>
      </c>
      <c r="K28" s="43">
        <f>0.779345+4.243986+0.395909</f>
        <v>5.419239999999999</v>
      </c>
    </row>
    <row r="29" spans="1:11" ht="15.75">
      <c r="A29" s="90"/>
      <c r="B29" s="106"/>
      <c r="C29" s="41"/>
      <c r="D29" s="41"/>
      <c r="E29" s="41"/>
      <c r="F29" s="107"/>
      <c r="G29" s="42"/>
      <c r="H29" s="41"/>
      <c r="I29" s="41"/>
      <c r="J29" s="41"/>
      <c r="K29" s="43"/>
    </row>
    <row r="30" spans="1:11" ht="15.75">
      <c r="A30" s="90" t="s">
        <v>72</v>
      </c>
      <c r="B30" s="106">
        <f>'Баланс электрической энергии'!C27</f>
        <v>26.53</v>
      </c>
      <c r="C30" s="41">
        <f>'Баланс электрической энергии'!D27</f>
        <v>10.87</v>
      </c>
      <c r="D30" s="41">
        <f>'Баланс электрической энергии'!E27</f>
        <v>0</v>
      </c>
      <c r="E30" s="41">
        <f>'Баланс электрической энергии'!F27</f>
        <v>14.45</v>
      </c>
      <c r="F30" s="108">
        <f>'Баланс электрической энергии'!G27</f>
        <v>1.21</v>
      </c>
      <c r="G30" s="42">
        <f>H30+J30+K30</f>
        <v>38.95911400000001</v>
      </c>
      <c r="H30" s="41">
        <v>12.86402</v>
      </c>
      <c r="I30" s="41"/>
      <c r="J30" s="41">
        <v>24.452925</v>
      </c>
      <c r="K30" s="43">
        <v>1.642169</v>
      </c>
    </row>
    <row r="31" spans="1:11" ht="15.75">
      <c r="A31" s="90"/>
      <c r="B31" s="106"/>
      <c r="C31" s="41"/>
      <c r="D31" s="41"/>
      <c r="E31" s="41"/>
      <c r="F31" s="107"/>
      <c r="G31" s="42"/>
      <c r="H31" s="41"/>
      <c r="I31" s="41"/>
      <c r="J31" s="41"/>
      <c r="K31" s="43"/>
    </row>
    <row r="32" spans="1:11" ht="15.75">
      <c r="A32" s="90" t="s">
        <v>66</v>
      </c>
      <c r="B32" s="106"/>
      <c r="C32" s="41"/>
      <c r="D32" s="41"/>
      <c r="E32" s="41"/>
      <c r="F32" s="107"/>
      <c r="G32" s="42"/>
      <c r="H32" s="41"/>
      <c r="I32" s="41"/>
      <c r="J32" s="41"/>
      <c r="K32" s="43"/>
    </row>
    <row r="33" spans="1:11" ht="15.75">
      <c r="A33" s="90" t="s">
        <v>51</v>
      </c>
      <c r="B33" s="106"/>
      <c r="C33" s="41"/>
      <c r="D33" s="41"/>
      <c r="E33" s="41"/>
      <c r="F33" s="107"/>
      <c r="G33" s="42"/>
      <c r="H33" s="41"/>
      <c r="I33" s="41"/>
      <c r="J33" s="41"/>
      <c r="K33" s="43"/>
    </row>
    <row r="34" spans="1:11" ht="15.75">
      <c r="A34" s="90" t="s">
        <v>52</v>
      </c>
      <c r="B34" s="42">
        <f>C34+E34+F34</f>
        <v>65.91</v>
      </c>
      <c r="C34" s="41">
        <v>65</v>
      </c>
      <c r="D34" s="41"/>
      <c r="E34" s="41">
        <f>0.41+0.42</f>
        <v>0.83</v>
      </c>
      <c r="F34" s="43">
        <f>0.05+0.03</f>
        <v>0.08</v>
      </c>
      <c r="G34" s="42">
        <f>H34+I34+J34+K34</f>
        <v>24.83722</v>
      </c>
      <c r="H34" s="41">
        <v>24.289487</v>
      </c>
      <c r="I34" s="41"/>
      <c r="J34" s="41">
        <v>0.505539</v>
      </c>
      <c r="K34" s="43">
        <v>0.042194</v>
      </c>
    </row>
    <row r="35" spans="1:11" ht="16.5" thickBot="1">
      <c r="A35" s="94" t="s">
        <v>53</v>
      </c>
      <c r="B35" s="46">
        <v>62.08</v>
      </c>
      <c r="C35" s="47">
        <v>62</v>
      </c>
      <c r="D35" s="47"/>
      <c r="E35" s="47">
        <v>0.08</v>
      </c>
      <c r="F35" s="48"/>
      <c r="G35" s="46">
        <f>H35+I35+J35+K35</f>
        <v>62.08</v>
      </c>
      <c r="H35" s="47">
        <v>62</v>
      </c>
      <c r="I35" s="47"/>
      <c r="J35" s="47">
        <f>0.678/12</f>
        <v>0.0565</v>
      </c>
      <c r="K35" s="48">
        <f>0.282/12</f>
        <v>0.023499999999999997</v>
      </c>
    </row>
    <row r="36" spans="1:11" ht="16.5" thickBot="1">
      <c r="A36" s="31"/>
      <c r="B36" s="31"/>
      <c r="C36" s="89"/>
      <c r="D36" s="89"/>
      <c r="E36" s="89"/>
      <c r="F36" s="97"/>
      <c r="G36" s="31"/>
      <c r="H36" s="32"/>
      <c r="I36" s="32"/>
      <c r="J36" s="32"/>
      <c r="K36" s="33"/>
    </row>
    <row r="37" spans="1:11" ht="32.25" thickBot="1">
      <c r="A37" s="96" t="s">
        <v>60</v>
      </c>
      <c r="B37" s="98">
        <f>'Баланс электрической энергии'!C14</f>
        <v>20.11</v>
      </c>
      <c r="C37" s="100">
        <f>'Баланс электрической энергии'!D14</f>
        <v>2.51</v>
      </c>
      <c r="D37" s="100">
        <f>'Баланс электрической энергии'!E14</f>
        <v>0</v>
      </c>
      <c r="E37" s="100">
        <f>'Баланс электрической энергии'!F14</f>
        <v>10.83</v>
      </c>
      <c r="F37" s="101">
        <f>'Баланс электрической энергии'!G14</f>
        <v>6.7700000000000005</v>
      </c>
      <c r="G37" s="99">
        <f>H37+J37+K37</f>
        <v>24.951155</v>
      </c>
      <c r="H37" s="49">
        <v>2.485788</v>
      </c>
      <c r="I37" s="49"/>
      <c r="J37" s="49">
        <v>21.102784</v>
      </c>
      <c r="K37" s="93">
        <v>1.362583</v>
      </c>
    </row>
    <row r="40" ht="15.75">
      <c r="B40" s="109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Никитина О.П.</cp:lastModifiedBy>
  <dcterms:created xsi:type="dcterms:W3CDTF">2012-06-19T07:07:24Z</dcterms:created>
  <dcterms:modified xsi:type="dcterms:W3CDTF">2016-03-01T04:30:31Z</dcterms:modified>
  <cp:category/>
  <cp:version/>
  <cp:contentType/>
  <cp:contentStatus/>
</cp:coreProperties>
</file>